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2022\20220817\nyílt\tb\"/>
    </mc:Choice>
  </mc:AlternateContent>
  <bookViews>
    <workbookView xWindow="0" yWindow="0" windowWidth="23040" windowHeight="8664" activeTab="1"/>
  </bookViews>
  <sheets>
    <sheet name="Fogyasztási helyek" sheetId="2" r:id="rId1"/>
    <sheet name="Számolótábla" sheetId="4" r:id="rId2"/>
    <sheet name="Munka1" sheetId="3" r:id="rId3"/>
  </sheets>
  <definedNames>
    <definedName name="_xlnm._FilterDatabase" localSheetId="0" hidden="1">'Fogyasztási helyek'!$A$8:$AF$55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" i="4" l="1"/>
  <c r="D4" i="4" s="1"/>
  <c r="D2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10" i="4"/>
  <c r="G58" i="4" s="1"/>
  <c r="D58" i="4"/>
  <c r="C58" i="4"/>
  <c r="O57" i="2" l="1"/>
  <c r="P57" i="2"/>
  <c r="Q57" i="2"/>
  <c r="R57" i="2"/>
  <c r="S57" i="2"/>
  <c r="T57" i="2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9" i="2"/>
  <c r="AG10" i="2"/>
  <c r="AH10" i="2"/>
  <c r="AI10" i="2"/>
  <c r="AJ10" i="2"/>
  <c r="AK10" i="2"/>
  <c r="AL10" i="2"/>
  <c r="AM10" i="2"/>
  <c r="AN10" i="2"/>
  <c r="AO10" i="2"/>
  <c r="AP10" i="2"/>
  <c r="AQ10" i="2"/>
  <c r="AR10" i="2"/>
  <c r="AG11" i="2"/>
  <c r="AH11" i="2"/>
  <c r="AI11" i="2"/>
  <c r="AJ11" i="2"/>
  <c r="AK11" i="2"/>
  <c r="AL11" i="2"/>
  <c r="AM11" i="2"/>
  <c r="AN11" i="2"/>
  <c r="AO11" i="2"/>
  <c r="AP11" i="2"/>
  <c r="AQ11" i="2"/>
  <c r="AR11" i="2"/>
  <c r="AG12" i="2"/>
  <c r="AH12" i="2"/>
  <c r="AI12" i="2"/>
  <c r="AJ12" i="2"/>
  <c r="AK12" i="2"/>
  <c r="AL12" i="2"/>
  <c r="AM12" i="2"/>
  <c r="AN12" i="2"/>
  <c r="AO12" i="2"/>
  <c r="AP12" i="2"/>
  <c r="AQ12" i="2"/>
  <c r="AR12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G14" i="2"/>
  <c r="AH14" i="2"/>
  <c r="AI14" i="2"/>
  <c r="AJ14" i="2"/>
  <c r="AK14" i="2"/>
  <c r="AL14" i="2"/>
  <c r="AM14" i="2"/>
  <c r="AN14" i="2"/>
  <c r="AO14" i="2"/>
  <c r="AP14" i="2"/>
  <c r="AQ14" i="2"/>
  <c r="AR14" i="2"/>
  <c r="AG15" i="2"/>
  <c r="AH15" i="2"/>
  <c r="AI15" i="2"/>
  <c r="AJ15" i="2"/>
  <c r="AK15" i="2"/>
  <c r="AL15" i="2"/>
  <c r="AM15" i="2"/>
  <c r="AN15" i="2"/>
  <c r="AO15" i="2"/>
  <c r="AP15" i="2"/>
  <c r="AQ15" i="2"/>
  <c r="AR15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G24" i="2"/>
  <c r="AH24" i="2"/>
  <c r="AI24" i="2"/>
  <c r="AJ24" i="2"/>
  <c r="AK24" i="2"/>
  <c r="AL24" i="2"/>
  <c r="AM24" i="2"/>
  <c r="AN24" i="2"/>
  <c r="AO24" i="2"/>
  <c r="AP24" i="2"/>
  <c r="AQ24" i="2"/>
  <c r="AR24" i="2"/>
  <c r="AG25" i="2"/>
  <c r="AH25" i="2"/>
  <c r="AI25" i="2"/>
  <c r="AJ25" i="2"/>
  <c r="AK25" i="2"/>
  <c r="AL25" i="2"/>
  <c r="AM25" i="2"/>
  <c r="AN25" i="2"/>
  <c r="AO25" i="2"/>
  <c r="AP25" i="2"/>
  <c r="AQ25" i="2"/>
  <c r="AR25" i="2"/>
  <c r="AG26" i="2"/>
  <c r="AH26" i="2"/>
  <c r="AI26" i="2"/>
  <c r="AJ26" i="2"/>
  <c r="AK26" i="2"/>
  <c r="AL26" i="2"/>
  <c r="AM26" i="2"/>
  <c r="AN26" i="2"/>
  <c r="AO26" i="2"/>
  <c r="AP26" i="2"/>
  <c r="AQ26" i="2"/>
  <c r="AR26" i="2"/>
  <c r="AG27" i="2"/>
  <c r="AH27" i="2"/>
  <c r="AI27" i="2"/>
  <c r="AJ27" i="2"/>
  <c r="AK27" i="2"/>
  <c r="AL27" i="2"/>
  <c r="AM27" i="2"/>
  <c r="AN27" i="2"/>
  <c r="AO27" i="2"/>
  <c r="AP27" i="2"/>
  <c r="AQ27" i="2"/>
  <c r="AR27" i="2"/>
  <c r="AG28" i="2"/>
  <c r="AH28" i="2"/>
  <c r="AI28" i="2"/>
  <c r="AJ28" i="2"/>
  <c r="AK28" i="2"/>
  <c r="AL28" i="2"/>
  <c r="AM28" i="2"/>
  <c r="AN28" i="2"/>
  <c r="AO28" i="2"/>
  <c r="AP28" i="2"/>
  <c r="AQ28" i="2"/>
  <c r="AR28" i="2"/>
  <c r="AG29" i="2"/>
  <c r="AH29" i="2"/>
  <c r="AI29" i="2"/>
  <c r="AJ29" i="2"/>
  <c r="AK29" i="2"/>
  <c r="AL29" i="2"/>
  <c r="AM29" i="2"/>
  <c r="AN29" i="2"/>
  <c r="AO29" i="2"/>
  <c r="AP29" i="2"/>
  <c r="AQ29" i="2"/>
  <c r="AR29" i="2"/>
  <c r="AG30" i="2"/>
  <c r="AH30" i="2"/>
  <c r="AI30" i="2"/>
  <c r="AJ30" i="2"/>
  <c r="AK30" i="2"/>
  <c r="AL30" i="2"/>
  <c r="AM30" i="2"/>
  <c r="AN30" i="2"/>
  <c r="AO30" i="2"/>
  <c r="AP30" i="2"/>
  <c r="AQ30" i="2"/>
  <c r="AR30" i="2"/>
  <c r="AG31" i="2"/>
  <c r="AH31" i="2"/>
  <c r="AI31" i="2"/>
  <c r="AJ31" i="2"/>
  <c r="AK31" i="2"/>
  <c r="AL31" i="2"/>
  <c r="AM31" i="2"/>
  <c r="AN31" i="2"/>
  <c r="AO31" i="2"/>
  <c r="AP31" i="2"/>
  <c r="AQ31" i="2"/>
  <c r="AR31" i="2"/>
  <c r="AG32" i="2"/>
  <c r="AH32" i="2"/>
  <c r="AI32" i="2"/>
  <c r="AJ32" i="2"/>
  <c r="AK32" i="2"/>
  <c r="AL32" i="2"/>
  <c r="AM32" i="2"/>
  <c r="AN32" i="2"/>
  <c r="AO32" i="2"/>
  <c r="AP32" i="2"/>
  <c r="AQ32" i="2"/>
  <c r="AR32" i="2"/>
  <c r="AG33" i="2"/>
  <c r="AH33" i="2"/>
  <c r="AI33" i="2"/>
  <c r="AJ33" i="2"/>
  <c r="AK33" i="2"/>
  <c r="AL33" i="2"/>
  <c r="AM33" i="2"/>
  <c r="AN33" i="2"/>
  <c r="AO33" i="2"/>
  <c r="AP33" i="2"/>
  <c r="AQ33" i="2"/>
  <c r="AR33" i="2"/>
  <c r="AG34" i="2"/>
  <c r="AH34" i="2"/>
  <c r="AI34" i="2"/>
  <c r="AJ34" i="2"/>
  <c r="AK34" i="2"/>
  <c r="AL34" i="2"/>
  <c r="AM34" i="2"/>
  <c r="AN34" i="2"/>
  <c r="AO34" i="2"/>
  <c r="AP34" i="2"/>
  <c r="AQ34" i="2"/>
  <c r="AR34" i="2"/>
  <c r="AG35" i="2"/>
  <c r="AH35" i="2"/>
  <c r="AI35" i="2"/>
  <c r="AJ35" i="2"/>
  <c r="AK35" i="2"/>
  <c r="AL35" i="2"/>
  <c r="AM35" i="2"/>
  <c r="AN35" i="2"/>
  <c r="AO35" i="2"/>
  <c r="AP35" i="2"/>
  <c r="AQ35" i="2"/>
  <c r="AR35" i="2"/>
  <c r="AG36" i="2"/>
  <c r="AH36" i="2"/>
  <c r="AI36" i="2"/>
  <c r="AJ36" i="2"/>
  <c r="AK36" i="2"/>
  <c r="AL36" i="2"/>
  <c r="AM36" i="2"/>
  <c r="AN36" i="2"/>
  <c r="AO36" i="2"/>
  <c r="AP36" i="2"/>
  <c r="AQ36" i="2"/>
  <c r="AR36" i="2"/>
  <c r="AG37" i="2"/>
  <c r="AH37" i="2"/>
  <c r="AI37" i="2"/>
  <c r="AJ37" i="2"/>
  <c r="AK37" i="2"/>
  <c r="AL37" i="2"/>
  <c r="AM37" i="2"/>
  <c r="AN37" i="2"/>
  <c r="AO37" i="2"/>
  <c r="AP37" i="2"/>
  <c r="AQ37" i="2"/>
  <c r="AR37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G39" i="2"/>
  <c r="AH39" i="2"/>
  <c r="AI39" i="2"/>
  <c r="AJ39" i="2"/>
  <c r="AK39" i="2"/>
  <c r="AL39" i="2"/>
  <c r="AM39" i="2"/>
  <c r="AN39" i="2"/>
  <c r="AO39" i="2"/>
  <c r="AP39" i="2"/>
  <c r="AQ39" i="2"/>
  <c r="AR39" i="2"/>
  <c r="AG40" i="2"/>
  <c r="AH40" i="2"/>
  <c r="AI40" i="2"/>
  <c r="AJ40" i="2"/>
  <c r="AK40" i="2"/>
  <c r="AL40" i="2"/>
  <c r="AM40" i="2"/>
  <c r="AN40" i="2"/>
  <c r="AO40" i="2"/>
  <c r="AP40" i="2"/>
  <c r="AQ40" i="2"/>
  <c r="AR40" i="2"/>
  <c r="AG41" i="2"/>
  <c r="AH41" i="2"/>
  <c r="AI41" i="2"/>
  <c r="AJ41" i="2"/>
  <c r="AK41" i="2"/>
  <c r="AL41" i="2"/>
  <c r="AM41" i="2"/>
  <c r="AN41" i="2"/>
  <c r="AO41" i="2"/>
  <c r="AP41" i="2"/>
  <c r="AQ41" i="2"/>
  <c r="AR41" i="2"/>
  <c r="AG42" i="2"/>
  <c r="AH42" i="2"/>
  <c r="AI42" i="2"/>
  <c r="AJ42" i="2"/>
  <c r="AK42" i="2"/>
  <c r="AL42" i="2"/>
  <c r="AM42" i="2"/>
  <c r="AN42" i="2"/>
  <c r="AO42" i="2"/>
  <c r="AP42" i="2"/>
  <c r="AQ42" i="2"/>
  <c r="AR42" i="2"/>
  <c r="AG43" i="2"/>
  <c r="AH43" i="2"/>
  <c r="AI43" i="2"/>
  <c r="AJ43" i="2"/>
  <c r="AK43" i="2"/>
  <c r="AL43" i="2"/>
  <c r="AM43" i="2"/>
  <c r="AN43" i="2"/>
  <c r="AO43" i="2"/>
  <c r="AP43" i="2"/>
  <c r="AQ43" i="2"/>
  <c r="AR43" i="2"/>
  <c r="AG44" i="2"/>
  <c r="AH44" i="2"/>
  <c r="AI44" i="2"/>
  <c r="AJ44" i="2"/>
  <c r="AK44" i="2"/>
  <c r="AL44" i="2"/>
  <c r="AM44" i="2"/>
  <c r="AN44" i="2"/>
  <c r="AO44" i="2"/>
  <c r="AP44" i="2"/>
  <c r="AQ44" i="2"/>
  <c r="AR44" i="2"/>
  <c r="AG45" i="2"/>
  <c r="AH45" i="2"/>
  <c r="AI45" i="2"/>
  <c r="AJ45" i="2"/>
  <c r="AK45" i="2"/>
  <c r="AL45" i="2"/>
  <c r="AM45" i="2"/>
  <c r="AN45" i="2"/>
  <c r="AO45" i="2"/>
  <c r="AP45" i="2"/>
  <c r="AQ45" i="2"/>
  <c r="AR45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G47" i="2"/>
  <c r="AH47" i="2"/>
  <c r="AI47" i="2"/>
  <c r="AJ47" i="2"/>
  <c r="T47" i="2" s="1"/>
  <c r="AK47" i="2"/>
  <c r="AL47" i="2"/>
  <c r="AM47" i="2"/>
  <c r="AN47" i="2"/>
  <c r="AO47" i="2"/>
  <c r="AP47" i="2"/>
  <c r="AQ47" i="2"/>
  <c r="AR47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G49" i="2"/>
  <c r="AH49" i="2"/>
  <c r="AI49" i="2"/>
  <c r="AJ49" i="2"/>
  <c r="T49" i="2" s="1"/>
  <c r="AK49" i="2"/>
  <c r="AL49" i="2"/>
  <c r="AM49" i="2"/>
  <c r="AN49" i="2"/>
  <c r="AO49" i="2"/>
  <c r="AP49" i="2"/>
  <c r="AQ49" i="2"/>
  <c r="AR49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G51" i="2"/>
  <c r="AH51" i="2"/>
  <c r="AI51" i="2"/>
  <c r="AJ51" i="2"/>
  <c r="T51" i="2" s="1"/>
  <c r="AK51" i="2"/>
  <c r="AL51" i="2"/>
  <c r="AM51" i="2"/>
  <c r="AN51" i="2"/>
  <c r="AO51" i="2"/>
  <c r="AP51" i="2"/>
  <c r="AQ51" i="2"/>
  <c r="AR51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G53" i="2"/>
  <c r="AH53" i="2"/>
  <c r="AI53" i="2"/>
  <c r="AJ53" i="2"/>
  <c r="AK53" i="2"/>
  <c r="AL53" i="2"/>
  <c r="AM53" i="2"/>
  <c r="AN53" i="2"/>
  <c r="AO53" i="2"/>
  <c r="AP53" i="2"/>
  <c r="AQ53" i="2"/>
  <c r="AR53" i="2"/>
  <c r="AG54" i="2"/>
  <c r="AH54" i="2"/>
  <c r="AI54" i="2"/>
  <c r="AJ54" i="2"/>
  <c r="AK54" i="2"/>
  <c r="AL54" i="2"/>
  <c r="AM54" i="2"/>
  <c r="AN54" i="2"/>
  <c r="AO54" i="2"/>
  <c r="AP54" i="2"/>
  <c r="AQ54" i="2"/>
  <c r="AR54" i="2"/>
  <c r="AG55" i="2"/>
  <c r="AH55" i="2"/>
  <c r="AI55" i="2"/>
  <c r="AJ55" i="2"/>
  <c r="T55" i="2" s="1"/>
  <c r="AK55" i="2"/>
  <c r="AL55" i="2"/>
  <c r="AM55" i="2"/>
  <c r="AN55" i="2"/>
  <c r="AO55" i="2"/>
  <c r="AP55" i="2"/>
  <c r="AQ55" i="2"/>
  <c r="AR55" i="2"/>
  <c r="AG56" i="2"/>
  <c r="AH56" i="2"/>
  <c r="AI56" i="2"/>
  <c r="AJ56" i="2"/>
  <c r="AK56" i="2"/>
  <c r="AL56" i="2"/>
  <c r="AM56" i="2"/>
  <c r="AN56" i="2"/>
  <c r="T56" i="2" s="1"/>
  <c r="AO56" i="2"/>
  <c r="AP56" i="2"/>
  <c r="AQ56" i="2"/>
  <c r="AR56" i="2"/>
  <c r="AH9" i="2"/>
  <c r="AI9" i="2"/>
  <c r="AJ9" i="2"/>
  <c r="AK9" i="2"/>
  <c r="AL9" i="2"/>
  <c r="AM9" i="2"/>
  <c r="AN9" i="2"/>
  <c r="AO9" i="2"/>
  <c r="AP9" i="2"/>
  <c r="AQ9" i="2"/>
  <c r="AR9" i="2"/>
  <c r="AG9" i="2"/>
  <c r="R9" i="2"/>
  <c r="O49" i="2"/>
  <c r="T53" i="2" l="1"/>
  <c r="T45" i="2"/>
  <c r="T43" i="2"/>
  <c r="T41" i="2"/>
  <c r="T39" i="2"/>
  <c r="T37" i="2"/>
  <c r="T35" i="2"/>
  <c r="T33" i="2"/>
  <c r="T31" i="2"/>
  <c r="T29" i="2"/>
  <c r="T27" i="2"/>
  <c r="T26" i="2"/>
  <c r="T54" i="2"/>
  <c r="T52" i="2"/>
  <c r="T46" i="2"/>
  <c r="T44" i="2"/>
  <c r="T36" i="2"/>
  <c r="T48" i="2"/>
  <c r="T40" i="2"/>
  <c r="T38" i="2"/>
  <c r="T32" i="2"/>
  <c r="T30" i="2"/>
  <c r="T28" i="2"/>
  <c r="T50" i="2"/>
  <c r="T42" i="2"/>
  <c r="T34" i="2"/>
  <c r="S53" i="2"/>
  <c r="S51" i="2"/>
  <c r="S43" i="2"/>
  <c r="S39" i="2"/>
  <c r="S37" i="2"/>
  <c r="S35" i="2"/>
  <c r="S31" i="2"/>
  <c r="S29" i="2"/>
  <c r="S21" i="2"/>
  <c r="T21" i="2" s="1"/>
  <c r="S19" i="2"/>
  <c r="T19" i="2" s="1"/>
  <c r="S15" i="2"/>
  <c r="T15" i="2" s="1"/>
  <c r="S13" i="2"/>
  <c r="T13" i="2" s="1"/>
  <c r="S11" i="2"/>
  <c r="T11" i="2" s="1"/>
  <c r="S27" i="2"/>
  <c r="S56" i="2"/>
  <c r="S48" i="2"/>
  <c r="S40" i="2"/>
  <c r="S32" i="2"/>
  <c r="S24" i="2"/>
  <c r="T24" i="2" s="1"/>
  <c r="S16" i="2"/>
  <c r="T16" i="2" s="1"/>
  <c r="S55" i="2"/>
  <c r="S45" i="2"/>
  <c r="S23" i="2"/>
  <c r="T23" i="2" s="1"/>
  <c r="S54" i="2"/>
  <c r="S52" i="2"/>
  <c r="S50" i="2"/>
  <c r="S46" i="2"/>
  <c r="S44" i="2"/>
  <c r="S42" i="2"/>
  <c r="S38" i="2"/>
  <c r="S36" i="2"/>
  <c r="S34" i="2"/>
  <c r="S30" i="2"/>
  <c r="S28" i="2"/>
  <c r="S26" i="2"/>
  <c r="S22" i="2"/>
  <c r="T22" i="2" s="1"/>
  <c r="S20" i="2"/>
  <c r="T20" i="2" s="1"/>
  <c r="S18" i="2"/>
  <c r="T18" i="2" s="1"/>
  <c r="S14" i="2"/>
  <c r="T14" i="2" s="1"/>
  <c r="S12" i="2"/>
  <c r="T12" i="2" s="1"/>
  <c r="S10" i="2"/>
  <c r="T10" i="2" s="1"/>
  <c r="S47" i="2"/>
  <c r="S9" i="2"/>
  <c r="T9" i="2" s="1"/>
  <c r="S49" i="2"/>
  <c r="S41" i="2"/>
  <c r="S33" i="2"/>
  <c r="S25" i="2"/>
  <c r="T25" i="2" s="1"/>
  <c r="S17" i="2"/>
  <c r="T17" i="2" s="1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L9" i="2"/>
  <c r="M9" i="2"/>
  <c r="L10" i="2"/>
  <c r="M10" i="2"/>
  <c r="L11" i="2"/>
  <c r="M11" i="2"/>
  <c r="L12" i="2"/>
  <c r="M12" i="2"/>
  <c r="L13" i="2"/>
  <c r="M13" i="2"/>
  <c r="L14" i="2"/>
  <c r="M14" i="2"/>
  <c r="L15" i="2"/>
  <c r="M15" i="2"/>
  <c r="L16" i="2"/>
  <c r="M16" i="2"/>
  <c r="L17" i="2"/>
  <c r="M17" i="2"/>
  <c r="L18" i="2"/>
  <c r="M18" i="2"/>
  <c r="L19" i="2"/>
  <c r="M19" i="2"/>
  <c r="L20" i="2"/>
  <c r="M20" i="2"/>
  <c r="L21" i="2"/>
  <c r="M21" i="2"/>
  <c r="L22" i="2"/>
  <c r="M22" i="2"/>
  <c r="L23" i="2"/>
  <c r="M23" i="2"/>
  <c r="L24" i="2"/>
  <c r="M24" i="2"/>
  <c r="L25" i="2"/>
  <c r="M25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J26" i="2"/>
  <c r="L26" i="2"/>
  <c r="M26" i="2"/>
  <c r="O26" i="2"/>
  <c r="J27" i="2"/>
  <c r="L27" i="2"/>
  <c r="M27" i="2"/>
  <c r="O27" i="2"/>
  <c r="J28" i="2"/>
  <c r="L28" i="2"/>
  <c r="M28" i="2"/>
  <c r="O28" i="2"/>
  <c r="J29" i="2"/>
  <c r="L29" i="2"/>
  <c r="M29" i="2"/>
  <c r="O29" i="2"/>
  <c r="J30" i="2"/>
  <c r="L30" i="2"/>
  <c r="M30" i="2"/>
  <c r="O30" i="2"/>
  <c r="J31" i="2"/>
  <c r="L31" i="2"/>
  <c r="M31" i="2"/>
  <c r="O31" i="2"/>
  <c r="J32" i="2"/>
  <c r="L32" i="2"/>
  <c r="M32" i="2"/>
  <c r="O32" i="2"/>
  <c r="J33" i="2"/>
  <c r="L33" i="2"/>
  <c r="M33" i="2"/>
  <c r="O33" i="2"/>
  <c r="J34" i="2"/>
  <c r="L34" i="2"/>
  <c r="M34" i="2"/>
  <c r="O34" i="2"/>
  <c r="J35" i="2"/>
  <c r="L35" i="2"/>
  <c r="M35" i="2"/>
  <c r="O35" i="2"/>
  <c r="J36" i="2"/>
  <c r="L36" i="2"/>
  <c r="M36" i="2"/>
  <c r="O36" i="2"/>
  <c r="J37" i="2"/>
  <c r="L37" i="2"/>
  <c r="M37" i="2"/>
  <c r="O37" i="2"/>
  <c r="J38" i="2"/>
  <c r="L38" i="2"/>
  <c r="M38" i="2"/>
  <c r="O38" i="2"/>
  <c r="J39" i="2"/>
  <c r="L39" i="2"/>
  <c r="M39" i="2"/>
  <c r="O39" i="2"/>
  <c r="J40" i="2"/>
  <c r="L40" i="2"/>
  <c r="M40" i="2"/>
  <c r="O40" i="2"/>
  <c r="J41" i="2"/>
  <c r="L41" i="2"/>
  <c r="M41" i="2"/>
  <c r="O41" i="2"/>
  <c r="J42" i="2"/>
  <c r="L42" i="2"/>
  <c r="M42" i="2"/>
  <c r="O42" i="2"/>
  <c r="J43" i="2"/>
  <c r="L43" i="2"/>
  <c r="M43" i="2"/>
  <c r="O43" i="2"/>
  <c r="J44" i="2"/>
  <c r="L44" i="2"/>
  <c r="M44" i="2"/>
  <c r="O44" i="2"/>
  <c r="J45" i="2"/>
  <c r="L45" i="2"/>
  <c r="M45" i="2"/>
  <c r="O45" i="2"/>
  <c r="J46" i="2"/>
  <c r="L46" i="2"/>
  <c r="M46" i="2"/>
  <c r="O46" i="2"/>
  <c r="J47" i="2"/>
  <c r="L47" i="2"/>
  <c r="M47" i="2"/>
  <c r="O47" i="2"/>
  <c r="J49" i="2"/>
  <c r="J50" i="2"/>
  <c r="J51" i="2"/>
  <c r="J52" i="2"/>
  <c r="J53" i="2"/>
  <c r="J54" i="2"/>
  <c r="J55" i="2"/>
  <c r="J56" i="2"/>
  <c r="J48" i="2"/>
  <c r="O50" i="2"/>
  <c r="O51" i="2"/>
  <c r="O52" i="2"/>
  <c r="O53" i="2"/>
  <c r="O54" i="2"/>
  <c r="O55" i="2"/>
  <c r="O56" i="2"/>
  <c r="O48" i="2"/>
  <c r="L49" i="2"/>
  <c r="M49" i="2"/>
  <c r="L50" i="2"/>
  <c r="M50" i="2"/>
  <c r="L51" i="2"/>
  <c r="M51" i="2"/>
  <c r="L52" i="2"/>
  <c r="M52" i="2"/>
  <c r="L53" i="2"/>
  <c r="M53" i="2"/>
  <c r="L54" i="2"/>
  <c r="M54" i="2"/>
  <c r="L55" i="2"/>
  <c r="M55" i="2"/>
  <c r="L56" i="2"/>
  <c r="M56" i="2"/>
  <c r="M48" i="2"/>
  <c r="L48" i="2"/>
  <c r="A7" i="3" l="1"/>
  <c r="A8" i="3" s="1"/>
</calcChain>
</file>

<file path=xl/sharedStrings.xml><?xml version="1.0" encoding="utf-8"?>
<sst xmlns="http://schemas.openxmlformats.org/spreadsheetml/2006/main" count="614" uniqueCount="241">
  <si>
    <t>Sorszám</t>
  </si>
  <si>
    <t>Fogyasztási hely megnevezése:</t>
  </si>
  <si>
    <t>Fogyasztási hely címe:</t>
  </si>
  <si>
    <t>Jelenlegi szolgáltató</t>
  </si>
  <si>
    <t>Területi elosztó</t>
  </si>
  <si>
    <t>Csúcsnapi kapacitás (m3/nap)</t>
  </si>
  <si>
    <t>Szerződő megnevezése</t>
  </si>
  <si>
    <t>Szerződő címe</t>
  </si>
  <si>
    <t>Lekötött teljesítmény
(m3/h)</t>
  </si>
  <si>
    <t>Számlafizető megnevezése</t>
  </si>
  <si>
    <t>Számlafizető címe</t>
  </si>
  <si>
    <t>1081 Budapest, II. János Pál pápa tér 20.</t>
  </si>
  <si>
    <t>Területi elosztó székhelye</t>
  </si>
  <si>
    <t>1. SZÁMÚ MELLÉKLET</t>
  </si>
  <si>
    <t>TERVEZETT  FOGYASZTÁSI ADATOK</t>
  </si>
  <si>
    <t>Tervezett éves fogyasztás öszesen (m3)</t>
  </si>
  <si>
    <t xml:space="preserve">                                                                                                                                               SZABADPIACI FÖLDGÁZ ENERGIA BESZERZÉS 2022-2023. évre                                                                                                                                
</t>
  </si>
  <si>
    <r>
      <rPr>
        <b/>
        <sz val="7"/>
        <rFont val="Arial"/>
        <family val="2"/>
        <charset val="238"/>
      </rPr>
      <t>2022</t>
    </r>
    <r>
      <rPr>
        <b/>
        <sz val="8"/>
        <rFont val="Arial"/>
        <family val="2"/>
        <charset val="238"/>
      </rPr>
      <t xml:space="preserve">
Október</t>
    </r>
  </si>
  <si>
    <r>
      <rPr>
        <b/>
        <sz val="7"/>
        <rFont val="Arial"/>
        <family val="2"/>
        <charset val="238"/>
      </rPr>
      <t>2022</t>
    </r>
    <r>
      <rPr>
        <b/>
        <sz val="8"/>
        <rFont val="Arial"/>
        <family val="2"/>
        <charset val="238"/>
      </rPr>
      <t xml:space="preserve">
November</t>
    </r>
  </si>
  <si>
    <r>
      <rPr>
        <b/>
        <sz val="7"/>
        <rFont val="Arial"/>
        <family val="2"/>
        <charset val="238"/>
      </rPr>
      <t>2022</t>
    </r>
    <r>
      <rPr>
        <b/>
        <sz val="8"/>
        <rFont val="Arial"/>
        <family val="2"/>
        <charset val="238"/>
      </rPr>
      <t xml:space="preserve">
December</t>
    </r>
  </si>
  <si>
    <r>
      <rPr>
        <b/>
        <sz val="7"/>
        <rFont val="Arial"/>
        <family val="2"/>
        <charset val="238"/>
      </rPr>
      <t>2023</t>
    </r>
    <r>
      <rPr>
        <b/>
        <sz val="8"/>
        <rFont val="Arial"/>
        <family val="2"/>
        <charset val="238"/>
      </rPr>
      <t xml:space="preserve">
Január</t>
    </r>
  </si>
  <si>
    <r>
      <rPr>
        <b/>
        <sz val="7"/>
        <rFont val="Arial"/>
        <family val="2"/>
        <charset val="238"/>
      </rPr>
      <t xml:space="preserve">2023
</t>
    </r>
    <r>
      <rPr>
        <b/>
        <sz val="8"/>
        <rFont val="Arial"/>
        <family val="2"/>
        <charset val="238"/>
      </rPr>
      <t>Február</t>
    </r>
  </si>
  <si>
    <r>
      <rPr>
        <b/>
        <sz val="7"/>
        <rFont val="Arial"/>
        <family val="2"/>
        <charset val="238"/>
      </rPr>
      <t>2023</t>
    </r>
    <r>
      <rPr>
        <b/>
        <sz val="8"/>
        <rFont val="Arial"/>
        <family val="2"/>
        <charset val="238"/>
      </rPr>
      <t xml:space="preserve">
Március</t>
    </r>
  </si>
  <si>
    <r>
      <rPr>
        <b/>
        <sz val="7"/>
        <rFont val="Arial"/>
        <family val="2"/>
        <charset val="238"/>
      </rPr>
      <t>2023</t>
    </r>
    <r>
      <rPr>
        <b/>
        <sz val="8"/>
        <rFont val="Arial"/>
        <family val="2"/>
        <charset val="238"/>
      </rPr>
      <t xml:space="preserve">
Április</t>
    </r>
  </si>
  <si>
    <r>
      <rPr>
        <b/>
        <sz val="7"/>
        <rFont val="Arial"/>
        <family val="2"/>
        <charset val="238"/>
      </rPr>
      <t>2023</t>
    </r>
    <r>
      <rPr>
        <b/>
        <sz val="8"/>
        <rFont val="Arial"/>
        <family val="2"/>
        <charset val="238"/>
      </rPr>
      <t xml:space="preserve">
Május</t>
    </r>
  </si>
  <si>
    <r>
      <rPr>
        <b/>
        <sz val="7"/>
        <rFont val="Arial"/>
        <family val="2"/>
        <charset val="238"/>
      </rPr>
      <t>2023</t>
    </r>
    <r>
      <rPr>
        <b/>
        <sz val="8"/>
        <rFont val="Arial"/>
        <family val="2"/>
        <charset val="238"/>
      </rPr>
      <t xml:space="preserve">
Június</t>
    </r>
  </si>
  <si>
    <r>
      <rPr>
        <b/>
        <sz val="7"/>
        <rFont val="Arial"/>
        <family val="2"/>
        <charset val="238"/>
      </rPr>
      <t>2023</t>
    </r>
    <r>
      <rPr>
        <b/>
        <sz val="8"/>
        <rFont val="Arial"/>
        <family val="2"/>
        <charset val="238"/>
      </rPr>
      <t xml:space="preserve">
Július</t>
    </r>
  </si>
  <si>
    <r>
      <rPr>
        <b/>
        <sz val="7"/>
        <rFont val="Arial"/>
        <family val="2"/>
        <charset val="238"/>
      </rPr>
      <t>2023</t>
    </r>
    <r>
      <rPr>
        <b/>
        <sz val="8"/>
        <rFont val="Arial"/>
        <family val="2"/>
        <charset val="238"/>
      </rPr>
      <t xml:space="preserve">
Augusztus</t>
    </r>
  </si>
  <si>
    <r>
      <rPr>
        <b/>
        <sz val="7"/>
        <rFont val="Arial"/>
        <family val="2"/>
        <charset val="238"/>
      </rPr>
      <t>2023</t>
    </r>
    <r>
      <rPr>
        <b/>
        <sz val="8"/>
        <rFont val="Arial"/>
        <family val="2"/>
        <charset val="238"/>
      </rPr>
      <t xml:space="preserve">
Szeptember</t>
    </r>
  </si>
  <si>
    <t>mérő nélküli</t>
  </si>
  <si>
    <t>Társaság neve</t>
  </si>
  <si>
    <t>Címe</t>
  </si>
  <si>
    <t>20 alatti</t>
  </si>
  <si>
    <t>Csepeli Erőmű Kft.</t>
  </si>
  <si>
    <t>1211 Budapest, Szinesfém utca 1-3</t>
  </si>
  <si>
    <t>20-99</t>
  </si>
  <si>
    <t>39N16</t>
  </si>
  <si>
    <t>E.GAS Gázelosztó Kft.</t>
  </si>
  <si>
    <t>8800 Nagykanizsa, Csengery út 9.</t>
  </si>
  <si>
    <t>100-500</t>
  </si>
  <si>
    <t>39N03</t>
  </si>
  <si>
    <t>E.ON Dél-dunántúli Gázhálózati Zrt.</t>
  </si>
  <si>
    <t>7626 Pécs, Búza tér 8/a</t>
  </si>
  <si>
    <t>gazhalozat@eon.hu</t>
  </si>
  <si>
    <t>500-</t>
  </si>
  <si>
    <t>39N04</t>
  </si>
  <si>
    <t>E.ON Közép-dunántúli Gázhálózati Zrt.</t>
  </si>
  <si>
    <t>8800 Nagykanizsa, Zrínyi Miklós út 32.</t>
  </si>
  <si>
    <t>ISD POWER Energiatermelő és Szolgáltató Kft.</t>
  </si>
  <si>
    <t>2400 Dunaújváros, Vasmű tér 1-3.</t>
  </si>
  <si>
    <t>39N10</t>
  </si>
  <si>
    <t>Magyar Gázszolgáltató Kft.</t>
  </si>
  <si>
    <t>magaz@magaz.hu</t>
  </si>
  <si>
    <t>39N08</t>
  </si>
  <si>
    <t>NATURAL GAS SERVICE Ipari és Szolgáltató Kft.</t>
  </si>
  <si>
    <t>4028 Debrecen, Laktanya u. 38. III/11</t>
  </si>
  <si>
    <t>39N05</t>
  </si>
  <si>
    <t xml:space="preserve">MVM Égáz-Dégáz Földgázhálózati Zrt.  </t>
  </si>
  <si>
    <t>6724 Szeged, Pulcz u. 44.</t>
  </si>
  <si>
    <t>partnerportal@mvmedgazhalozat.hu</t>
  </si>
  <si>
    <t>39N06</t>
  </si>
  <si>
    <t>MVM FŐGÁZ Földgázhálózati Kft.</t>
  </si>
  <si>
    <t>foldgazelosztas@fogaz.hu</t>
  </si>
  <si>
    <t>39N09</t>
  </si>
  <si>
    <t>OERG Ózdi Energiaszolgáltató és Kereskedelmi Kft.</t>
  </si>
  <si>
    <t>3600 Ózd, Gyár út 1.</t>
  </si>
  <si>
    <t>39N11</t>
  </si>
  <si>
    <t>TIGÁZ Földgázelosztó Zrt.</t>
  </si>
  <si>
    <t>4200 Hajdúszoboszló, Rákóczi Ferenc út 184.</t>
  </si>
  <si>
    <t>ugyfelszolgalat@opustigaz.hu</t>
  </si>
  <si>
    <t>POD hossz</t>
  </si>
  <si>
    <t>Mérési pont azonosító (POD)</t>
  </si>
  <si>
    <t>Lekötött teljesítmény
(kWh/h)</t>
  </si>
  <si>
    <t>Tervezett éves fogyasztás öszesen (kWh)</t>
  </si>
  <si>
    <t>2022-2023. gázév (m3)</t>
  </si>
  <si>
    <t>kezdő</t>
  </si>
  <si>
    <t>Budapest Főváros VI. kerület Terézváros Önkormányzata</t>
  </si>
  <si>
    <t>2023 Dunabogdány, Kossuth Lajos út 196.</t>
  </si>
  <si>
    <t>1068 Budapest, Városligeti fasor 4.</t>
  </si>
  <si>
    <t>39N061009800000O</t>
  </si>
  <si>
    <t>39N060908879000E</t>
  </si>
  <si>
    <t>39N0609557870004</t>
  </si>
  <si>
    <t>39N060910134000J</t>
  </si>
  <si>
    <t>39N0609049960005</t>
  </si>
  <si>
    <t>39N060006267000U</t>
  </si>
  <si>
    <t>39N111132346000Y</t>
  </si>
  <si>
    <t>39N060958159000U</t>
  </si>
  <si>
    <t>39N0609049100009</t>
  </si>
  <si>
    <t>39N060903093000H</t>
  </si>
  <si>
    <t>39N061065749000E</t>
  </si>
  <si>
    <t>39N060005744000U</t>
  </si>
  <si>
    <t>39N060962001000Z</t>
  </si>
  <si>
    <t>39N060958215000U</t>
  </si>
  <si>
    <t>39N060905017000T</t>
  </si>
  <si>
    <t>39N0600066150005</t>
  </si>
  <si>
    <t>39N060905068000V</t>
  </si>
  <si>
    <t>39N061372450000M</t>
  </si>
  <si>
    <t>39N061087813000L</t>
  </si>
  <si>
    <t>39N061109414000G</t>
  </si>
  <si>
    <t>39N040299711000S</t>
  </si>
  <si>
    <t>39N060940681000G</t>
  </si>
  <si>
    <t>39N0608994360002</t>
  </si>
  <si>
    <t>39N061171928000U</t>
  </si>
  <si>
    <t>39N0613542990006</t>
  </si>
  <si>
    <t>39N061032690000D</t>
  </si>
  <si>
    <t>39N061092964000A</t>
  </si>
  <si>
    <t>39N061080230000B</t>
  </si>
  <si>
    <t>39N0613558550000</t>
  </si>
  <si>
    <t>39N060911435000M</t>
  </si>
  <si>
    <t>39N061381698000H</t>
  </si>
  <si>
    <t>39N060909989000U</t>
  </si>
  <si>
    <t>39N061062273000B</t>
  </si>
  <si>
    <t>39N061076201000M</t>
  </si>
  <si>
    <t>1067 Budapest, Hunyadi tér 4.</t>
  </si>
  <si>
    <t>1068 Budapest, Dózsa György út 104.</t>
  </si>
  <si>
    <t>1065 Budapest, Podmaniczky u. 18. I. em. 6.</t>
  </si>
  <si>
    <t>Terézvárosi Vagyonkezelő Nonprofit Zrt.</t>
  </si>
  <si>
    <t>Terézvárosi Család-és Gyermekjóléti Központ</t>
  </si>
  <si>
    <t>Terézváros Fasori Kicsinyek Óvodája</t>
  </si>
  <si>
    <t>Budapest Főváros VI. kerület Terézvárosi Polgármesteri Hivatal</t>
  </si>
  <si>
    <t>Terézvárosi Egyesített Bölcsődék</t>
  </si>
  <si>
    <t>Budapest Főváros VI. kerület Terézváros Önkormányzat Értelmi Fogyatékosok Napközi Otthona</t>
  </si>
  <si>
    <t>Terézvárosi Gondozó Szolgálat</t>
  </si>
  <si>
    <t>39N060881104000D</t>
  </si>
  <si>
    <t>39N060900364000X</t>
  </si>
  <si>
    <t>39N060991191000T</t>
  </si>
  <si>
    <t>39N060996301000T</t>
  </si>
  <si>
    <t>39N0609991290004</t>
  </si>
  <si>
    <t>39N061003296000U</t>
  </si>
  <si>
    <t>39N0610657430007</t>
  </si>
  <si>
    <t>39N061069543000Q</t>
  </si>
  <si>
    <t>39N061086153000H</t>
  </si>
  <si>
    <t>39N061314887000G</t>
  </si>
  <si>
    <t>1067 Budapest, Szondi utca 11. fszt.orv.rendel</t>
  </si>
  <si>
    <t>1067 Budapest, Teréz körút 27.</t>
  </si>
  <si>
    <t>1061 Budapest, Király utca 88. fszt iroda.</t>
  </si>
  <si>
    <t>1063 Budapest, Szív utca 16.</t>
  </si>
  <si>
    <t>1067 Budapest, Szondi utca 49.</t>
  </si>
  <si>
    <t>1067 Budapest, Eötvös utca 4.</t>
  </si>
  <si>
    <t>1068 Budapest, Városligeti fasor 28.</t>
  </si>
  <si>
    <t>MVM Next Energiakereskedelmi Zrt.</t>
  </si>
  <si>
    <t>Budapest Főváros VI. kerület Terézváros Önkormányzat Értelmi Fogyatékosok Napközi Otthona (TERÉZÉNO)</t>
  </si>
  <si>
    <t>TERÉZÉNO    6015640</t>
  </si>
  <si>
    <t>1064 Budapest, Rózsa u. 81. - 83</t>
  </si>
  <si>
    <t>Terézvárosi Vagyonkezelő Nonprofit Zrt.   (12098336-2-42)</t>
  </si>
  <si>
    <t>Budapest Főváros VI. kerület Terézvárosi Polgármesteri Hivatal  (15506007-2-42)</t>
  </si>
  <si>
    <t>1067 Budapest, Eötvös utca 3.</t>
  </si>
  <si>
    <t>Terézvárosi Önkormányzat Szív Óvoda . (16928242-1-42)</t>
  </si>
  <si>
    <t>Terézvárosi Önkormányzat Játékvár Óvodája  (16928170-1-42)</t>
  </si>
  <si>
    <t>Terézvárosi Önkormányzat Kincseskert Óvodája (16928235-1-42)</t>
  </si>
  <si>
    <t>Terézváros Önkormányzat Mesevilág Óvodája (16928187-1-42)</t>
  </si>
  <si>
    <t>Terézvárosi Egészségügyi Szolgálat  (15506203-2-42)</t>
  </si>
  <si>
    <t>Terézvárosi Kulturális Közhasznú Nonprofit Zrt.   (14063471-2-42)</t>
  </si>
  <si>
    <t>Terézvárosi Egyesített Bölcsődék 2.sz. bölcsőde  (15506241-2-42)</t>
  </si>
  <si>
    <t>Belső-Pesti Tankerületi Központ (15835011-2-42)</t>
  </si>
  <si>
    <t>Belső-Pesti Tankerületi Közpon (15835011-2-42)</t>
  </si>
  <si>
    <t>Belső-Pesti Tankerületi Központ . (15835011-2-42)</t>
  </si>
  <si>
    <t>Terézvárosi Egészségügyi Szolgálat</t>
  </si>
  <si>
    <t>Felnőtt Háziorvosi Szolgálat</t>
  </si>
  <si>
    <t>Terézvárosi Egészségügyi Szolgálat Tüdőgondozó Intézet</t>
  </si>
  <si>
    <t>Terézvárosi Egészségügyi Szolgálat Gyermek és Ifjúsági Fogászat, Fogszabályozás</t>
  </si>
  <si>
    <t>Terézvárosi Egészségügyi Szolgálat Anya és Csecsemővédelem, Védőnői Szolgálat</t>
  </si>
  <si>
    <t>39N060988612000R</t>
  </si>
  <si>
    <t>39N061090843000D</t>
  </si>
  <si>
    <t>39N061093270000S</t>
  </si>
  <si>
    <t>1068 Budapest Dózsa György út 104.</t>
  </si>
  <si>
    <t>TEB - 1.sz. bölcsőde</t>
  </si>
  <si>
    <t>TEB - 3.sz. bölcsőde</t>
  </si>
  <si>
    <t>TEB - 4.sz. bölcsőde</t>
  </si>
  <si>
    <t>Kincseskert Óvoda</t>
  </si>
  <si>
    <t>ELMŰ-ÉMÁSZ Energikereskedő Kft. (EON)</t>
  </si>
  <si>
    <t>TCSGYK-SZOLGÁLAT  gázmérő száma: 0035200743</t>
  </si>
  <si>
    <t>TCSGYK-KÖZPONT  gázmérő száma: 1501072613</t>
  </si>
  <si>
    <t>TCSGYK-Iskolai,óvodai szoc. Munka  gázmétrő gyári száma: 300531201</t>
  </si>
  <si>
    <t>"TEGOSZ székhely
gázmérő száma: 1901212128"</t>
  </si>
  <si>
    <t xml:space="preserve">gázmérő száma:: 9983564 + gázmérő száma: 1100792156
TEGOSZ telephely, tálaló konyha
</t>
  </si>
  <si>
    <t>TEB 2. sz bölcsőde + Központi konyha  ( 1 POD szám alatt, de külön mérőórával)</t>
  </si>
  <si>
    <t>Mesevilág Óvoda</t>
  </si>
  <si>
    <t>Nyilatkozat</t>
  </si>
  <si>
    <t>végső menedékes</t>
  </si>
  <si>
    <t>1068 Budapest, Városligeti fasor 28</t>
  </si>
  <si>
    <t>1061 Budapest, Hegedű utca 7.</t>
  </si>
  <si>
    <t>1068 Budapest, Király utca 82. fem.1.</t>
  </si>
  <si>
    <t>1068 Budapest, Király utca 108. fszt</t>
  </si>
  <si>
    <t>39N060990081000D</t>
  </si>
  <si>
    <t>nincs, szabadpiac</t>
  </si>
  <si>
    <t>1065 Budapest, Bajcsy-Zsilinszky út 33.</t>
  </si>
  <si>
    <t>Fasori Kicsinyek Óvoda</t>
  </si>
  <si>
    <t xml:space="preserve">1062 Budapest, Bajza utca 46. </t>
  </si>
  <si>
    <t>1062 Budapest, Bajza utca 46.</t>
  </si>
  <si>
    <t>1065 Budapest, Podmaniczky utca 18. I. em. 6.</t>
  </si>
  <si>
    <t>1061 Budapest, Király utca 38.</t>
  </si>
  <si>
    <t>1064 Budapest, Rózsa utca 81.- 83.</t>
  </si>
  <si>
    <t>1068 Budapest, Király utca 82. fem.1</t>
  </si>
  <si>
    <t>1074 Budapest, Csengery utca 25.</t>
  </si>
  <si>
    <t>1068 Budapest Király utca 82. fem.1</t>
  </si>
  <si>
    <t>1071 Budapest, Damjanich utca 6.</t>
  </si>
  <si>
    <t>1071 Budapest, Damjanich utca  6.</t>
  </si>
  <si>
    <t>1068 Budapest, Szondi utca 88.</t>
  </si>
  <si>
    <t>1067 Budapest, Eötvös utca 10.</t>
  </si>
  <si>
    <t xml:space="preserve">1062 Budapest, Munkácsy Mihály utca 10. </t>
  </si>
  <si>
    <t>1062 Budapest, Lendvay utca 24.</t>
  </si>
  <si>
    <t xml:space="preserve">1063 Budapest, Szív utca 6. </t>
  </si>
  <si>
    <t>1063 Budapest, Szív utca 6.</t>
  </si>
  <si>
    <t>1063 Budapest, Munkácsy Mihály utca 10.</t>
  </si>
  <si>
    <t>1063 Budapest, Szív utca 40.</t>
  </si>
  <si>
    <t>1062 Budapest, Bajza utca 49-51.</t>
  </si>
  <si>
    <t>1066 Budapest, Felsőerdősor utca 20.</t>
  </si>
  <si>
    <t>1064 Budapest, Vörösmarty utca 49-51.</t>
  </si>
  <si>
    <t>1064 Budapest, Pethő Sándor utca 4.</t>
  </si>
  <si>
    <t>1063 Budapest, Szinyei utca 7.-9.</t>
  </si>
  <si>
    <t>1068 Budapest, Szív utca 19.-21.</t>
  </si>
  <si>
    <t>1067 Budapest, Hunyadi tér 4.-5.</t>
  </si>
  <si>
    <t>1067 Budapest, Eötvös utca 5.</t>
  </si>
  <si>
    <t xml:space="preserve">8600 Siófok, Sirály utca 4. </t>
  </si>
  <si>
    <t>1077. Budapest, Izabella utca 42.</t>
  </si>
  <si>
    <t>1068 Budapest, Szófia utca 7.</t>
  </si>
  <si>
    <t>1066 Budapest, Jókai utca 38.</t>
  </si>
  <si>
    <t>1074 Budapest, Csengery utca 30.</t>
  </si>
  <si>
    <t>1062 Budapest, Andrássy út 79. fszt.</t>
  </si>
  <si>
    <t>1066 Budapest, Jókai utca 12. 1 em. 1.</t>
  </si>
  <si>
    <t>1063 Budapest, Kmety György utca 2.</t>
  </si>
  <si>
    <t>1062 Budapest, Aradi utca 17.</t>
  </si>
  <si>
    <t>1068 Budapest, Városligeti fasor 40.</t>
  </si>
  <si>
    <t>1068 Budapest, Benczúr utca 35/C</t>
  </si>
  <si>
    <t>1074 Budapest, Vörösmarty utca 47./b</t>
  </si>
  <si>
    <t>2022-2023. gázév (kWh)</t>
  </si>
  <si>
    <t>Várható szerződött fogyasztás (kWh)</t>
  </si>
  <si>
    <t>Szerződés kezdete</t>
  </si>
  <si>
    <t>Rendeszerhasználati díj összesen</t>
  </si>
  <si>
    <t>VTP Spread értéke (EUR/MWh)</t>
  </si>
  <si>
    <t>EUR/MWh</t>
  </si>
  <si>
    <t>Ajánlattevő neve</t>
  </si>
  <si>
    <t>Földgáz molekula Egységár</t>
  </si>
  <si>
    <t>Ft/kWh</t>
  </si>
  <si>
    <t>Ajánlattevő címe</t>
  </si>
  <si>
    <t>Teljes költség</t>
  </si>
  <si>
    <t xml:space="preserve">Ft </t>
  </si>
  <si>
    <t>Fajlagos egységár</t>
  </si>
  <si>
    <t>Teljesítménydíj (Ft/kWh/h/év)</t>
  </si>
  <si>
    <t>Forgalmi RHD (Ft/MWh)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</si>
</sst>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E]yyyy/\ mmmm;@"/>
  </numFmts>
  <fonts count="16" x14ac:knownFonts="1">
    <font>
      <sz val="10"/>
      <name val="Arial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7"/>
      <name val="Arial"/>
      <family val="2"/>
      <charset val="238"/>
    </font>
    <font>
      <sz val="14"/>
      <name val="Arial"/>
      <family val="2"/>
      <charset val="238"/>
    </font>
    <font>
      <b/>
      <sz val="14"/>
      <name val="Arial"/>
      <family val="2"/>
      <charset val="238"/>
    </font>
    <font>
      <b/>
      <sz val="14"/>
      <color indexed="62"/>
      <name val="Arial"/>
      <family val="2"/>
      <charset val="238"/>
    </font>
    <font>
      <sz val="8"/>
      <name val="Arial"/>
      <family val="2"/>
      <charset val="238"/>
    </font>
    <font>
      <u/>
      <sz val="10"/>
      <color theme="10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Century Gothic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6" fillId="0" borderId="0"/>
    <xf numFmtId="0" fontId="7" fillId="0" borderId="0"/>
    <xf numFmtId="9" fontId="6" fillId="0" borderId="0" applyFont="0" applyFill="0" applyBorder="0" applyAlignment="0" applyProtection="0"/>
    <xf numFmtId="0" fontId="1" fillId="0" borderId="0"/>
    <xf numFmtId="0" fontId="13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2" fillId="4" borderId="0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vertical="center" wrapText="1"/>
    </xf>
    <xf numFmtId="0" fontId="4" fillId="4" borderId="6" xfId="0" applyFont="1" applyFill="1" applyBorder="1" applyAlignment="1">
      <alignment vertical="center" wrapText="1"/>
    </xf>
    <xf numFmtId="0" fontId="5" fillId="4" borderId="5" xfId="0" applyFont="1" applyFill="1" applyBorder="1" applyAlignment="1">
      <alignment horizontal="center" vertical="center" textRotation="90" wrapText="1"/>
    </xf>
    <xf numFmtId="0" fontId="5" fillId="4" borderId="4" xfId="0" applyFont="1" applyFill="1" applyBorder="1" applyAlignment="1">
      <alignment horizontal="center" vertical="center" wrapText="1"/>
    </xf>
    <xf numFmtId="0" fontId="3" fillId="4" borderId="0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horizontal="center" wrapText="1"/>
    </xf>
    <xf numFmtId="0" fontId="5" fillId="5" borderId="8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vertical="center"/>
    </xf>
    <xf numFmtId="0" fontId="14" fillId="6" borderId="0" xfId="0" applyFont="1" applyFill="1"/>
    <xf numFmtId="0" fontId="14" fillId="6" borderId="12" xfId="0" applyFont="1" applyFill="1" applyBorder="1" applyAlignment="1">
      <alignment vertical="center"/>
    </xf>
    <xf numFmtId="164" fontId="14" fillId="6" borderId="1" xfId="0" applyNumberFormat="1" applyFont="1" applyFill="1" applyBorder="1" applyAlignment="1">
      <alignment horizontal="center" vertical="center"/>
    </xf>
    <xf numFmtId="0" fontId="13" fillId="6" borderId="0" xfId="5" applyFill="1"/>
    <xf numFmtId="0" fontId="5" fillId="7" borderId="4" xfId="0" applyFont="1" applyFill="1" applyBorder="1" applyAlignment="1">
      <alignment horizontal="center" vertical="center" wrapText="1"/>
    </xf>
    <xf numFmtId="0" fontId="1" fillId="7" borderId="4" xfId="0" applyFont="1" applyFill="1" applyBorder="1" applyAlignment="1">
      <alignment horizontal="center" vertical="center" wrapText="1"/>
    </xf>
    <xf numFmtId="0" fontId="5" fillId="7" borderId="9" xfId="0" applyFont="1" applyFill="1" applyBorder="1" applyAlignment="1">
      <alignment horizontal="center" vertical="center" wrapText="1"/>
    </xf>
    <xf numFmtId="0" fontId="5" fillId="7" borderId="8" xfId="0" applyFont="1" applyFill="1" applyBorder="1" applyAlignment="1">
      <alignment horizontal="center" vertical="center" wrapText="1"/>
    </xf>
    <xf numFmtId="0" fontId="15" fillId="7" borderId="1" xfId="0" applyFont="1" applyFill="1" applyBorder="1"/>
    <xf numFmtId="0" fontId="5" fillId="7" borderId="13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3" fontId="0" fillId="5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1" fillId="8" borderId="1" xfId="4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1" fillId="5" borderId="1" xfId="4" applyFill="1" applyBorder="1" applyAlignment="1">
      <alignment horizontal="center" vertical="center"/>
    </xf>
    <xf numFmtId="0" fontId="1" fillId="0" borderId="1" xfId="4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 wrapText="1"/>
    </xf>
    <xf numFmtId="0" fontId="5" fillId="0" borderId="4" xfId="6" applyFont="1" applyFill="1" applyBorder="1" applyAlignment="1">
      <alignment horizontal="center" vertical="center" wrapText="1"/>
    </xf>
    <xf numFmtId="0" fontId="5" fillId="4" borderId="4" xfId="6" applyFont="1" applyFill="1" applyBorder="1" applyAlignment="1">
      <alignment horizontal="center" vertical="center" wrapText="1"/>
    </xf>
    <xf numFmtId="0" fontId="5" fillId="9" borderId="9" xfId="0" applyFont="1" applyFill="1" applyBorder="1" applyAlignment="1">
      <alignment horizontal="center" vertical="center" wrapText="1"/>
    </xf>
    <xf numFmtId="0" fontId="5" fillId="9" borderId="4" xfId="0" applyFont="1" applyFill="1" applyBorder="1" applyAlignment="1">
      <alignment horizontal="center" vertical="center" wrapText="1"/>
    </xf>
    <xf numFmtId="0" fontId="5" fillId="9" borderId="8" xfId="0" applyFont="1" applyFill="1" applyBorder="1" applyAlignment="1">
      <alignment horizontal="center" vertical="center" wrapText="1"/>
    </xf>
    <xf numFmtId="0" fontId="15" fillId="9" borderId="1" xfId="0" applyFont="1" applyFill="1" applyBorder="1"/>
    <xf numFmtId="14" fontId="5" fillId="7" borderId="4" xfId="0" applyNumberFormat="1" applyFont="1" applyFill="1" applyBorder="1" applyAlignment="1">
      <alignment horizontal="center" vertical="center" wrapText="1"/>
    </xf>
    <xf numFmtId="0" fontId="5" fillId="8" borderId="14" xfId="0" applyFont="1" applyFill="1" applyBorder="1" applyAlignment="1">
      <alignment horizontal="center" vertical="center" wrapText="1"/>
    </xf>
    <xf numFmtId="3" fontId="5" fillId="7" borderId="13" xfId="0" applyNumberFormat="1" applyFont="1" applyFill="1" applyBorder="1" applyAlignment="1">
      <alignment horizontal="center" vertical="center" wrapText="1"/>
    </xf>
    <xf numFmtId="3" fontId="5" fillId="8" borderId="13" xfId="0" applyNumberFormat="1" applyFont="1" applyFill="1" applyBorder="1" applyAlignment="1">
      <alignment horizontal="center" vertical="center" wrapText="1"/>
    </xf>
    <xf numFmtId="3" fontId="2" fillId="8" borderId="0" xfId="0" applyNumberFormat="1" applyFont="1" applyFill="1" applyBorder="1" applyAlignment="1">
      <alignment horizontal="center" vertical="center" wrapText="1"/>
    </xf>
    <xf numFmtId="0" fontId="1" fillId="0" borderId="1" xfId="0" applyFont="1" applyBorder="1"/>
    <xf numFmtId="0" fontId="0" fillId="5" borderId="1" xfId="0" applyFill="1" applyBorder="1"/>
    <xf numFmtId="0" fontId="0" fillId="9" borderId="1" xfId="0" applyFill="1" applyBorder="1"/>
    <xf numFmtId="0" fontId="0" fillId="0" borderId="1" xfId="0" applyBorder="1"/>
    <xf numFmtId="4" fontId="0" fillId="10" borderId="1" xfId="0" applyNumberFormat="1" applyFill="1" applyBorder="1"/>
    <xf numFmtId="3" fontId="0" fillId="10" borderId="1" xfId="0" applyNumberFormat="1" applyFill="1" applyBorder="1"/>
    <xf numFmtId="0" fontId="0" fillId="10" borderId="0" xfId="0" applyFill="1"/>
    <xf numFmtId="0" fontId="1" fillId="5" borderId="1" xfId="0" applyFont="1" applyFill="1" applyBorder="1" applyAlignment="1">
      <alignment wrapText="1"/>
    </xf>
    <xf numFmtId="0" fontId="0" fillId="9" borderId="1" xfId="0" applyFill="1" applyBorder="1" applyAlignment="1">
      <alignment wrapText="1"/>
    </xf>
    <xf numFmtId="0" fontId="10" fillId="4" borderId="10" xfId="0" applyFont="1" applyFill="1" applyBorder="1" applyAlignment="1">
      <alignment horizontal="right" vertical="center" wrapText="1"/>
    </xf>
    <xf numFmtId="0" fontId="11" fillId="3" borderId="11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vertical="center" wrapText="1"/>
    </xf>
    <xf numFmtId="0" fontId="11" fillId="3" borderId="6" xfId="0" applyFont="1" applyFill="1" applyBorder="1" applyAlignment="1">
      <alignment vertical="center" wrapText="1"/>
    </xf>
    <xf numFmtId="0" fontId="11" fillId="3" borderId="7" xfId="0" applyFont="1" applyFill="1" applyBorder="1" applyAlignment="1">
      <alignment vertical="center" wrapText="1"/>
    </xf>
    <xf numFmtId="0" fontId="4" fillId="4" borderId="2" xfId="0" applyFont="1" applyFill="1" applyBorder="1" applyAlignment="1">
      <alignment horizontal="center" vertical="center" wrapText="1"/>
    </xf>
  </cellXfs>
  <cellStyles count="8">
    <cellStyle name="Hivatkozás" xfId="5" builtinId="8"/>
    <cellStyle name="Normál" xfId="0" builtinId="0"/>
    <cellStyle name="Normál 2" xfId="1"/>
    <cellStyle name="Normál 2 2" xfId="6"/>
    <cellStyle name="Normál 3" xfId="4"/>
    <cellStyle name="Stílus 1" xfId="2"/>
    <cellStyle name="Százalék 2" xfId="3"/>
    <cellStyle name="Százalék 2 2" xfId="7"/>
  </cellStyles>
  <dxfs count="0"/>
  <tableStyles count="0" defaultTableStyle="TableStyleMedium9" defaultPivotStyle="PivotStyleLight16"/>
  <colors>
    <mruColors>
      <color rgb="FF00FF00"/>
      <color rgb="FF66CCFF"/>
      <color rgb="FFFFCC00"/>
      <color rgb="FFFFCC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1194025</xdr:colOff>
      <xdr:row>3</xdr:row>
      <xdr:rowOff>36570</xdr:rowOff>
    </xdr:from>
    <xdr:to>
      <xdr:col>2</xdr:col>
      <xdr:colOff>1203550</xdr:colOff>
      <xdr:row>3</xdr:row>
      <xdr:rowOff>441709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096225" y="976370"/>
          <a:ext cx="9525" cy="4051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mailto:magaz@magaz.h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AR57"/>
  <sheetViews>
    <sheetView topLeftCell="G32" zoomScale="75" zoomScaleNormal="75" zoomScaleSheetLayoutView="90" workbookViewId="0">
      <selection activeCell="T57" sqref="T57"/>
    </sheetView>
  </sheetViews>
  <sheetFormatPr defaultColWidth="9.109375" defaultRowHeight="12" x14ac:dyDescent="0.25"/>
  <cols>
    <col min="1" max="1" width="4.88671875" style="2" customWidth="1"/>
    <col min="2" max="2" width="34.33203125" style="2" customWidth="1"/>
    <col min="3" max="3" width="85.6640625" style="1" bestFit="1" customWidth="1"/>
    <col min="4" max="4" width="41.33203125" style="1" bestFit="1" customWidth="1"/>
    <col min="5" max="5" width="98.33203125" style="1" bestFit="1" customWidth="1"/>
    <col min="6" max="6" width="41.33203125" style="1" bestFit="1" customWidth="1"/>
    <col min="7" max="7" width="24.33203125" style="3" customWidth="1"/>
    <col min="8" max="8" width="48.5546875" style="3" customWidth="1"/>
    <col min="9" max="10" width="22.44140625" style="3" customWidth="1"/>
    <col min="11" max="11" width="19.88671875" style="1" customWidth="1"/>
    <col min="12" max="14" width="16.44140625" style="1" customWidth="1"/>
    <col min="15" max="17" width="12.33203125" style="1" customWidth="1"/>
    <col min="18" max="20" width="14.44140625" style="1" customWidth="1"/>
    <col min="21" max="32" width="10.44140625" style="1" customWidth="1"/>
    <col min="33" max="33" width="13.33203125" style="1" customWidth="1"/>
    <col min="34" max="16384" width="9.109375" style="1"/>
  </cols>
  <sheetData>
    <row r="2" spans="1:44" ht="30.75" customHeight="1" x14ac:dyDescent="0.25"/>
    <row r="3" spans="1:44" ht="30.75" customHeight="1" thickBot="1" x14ac:dyDescent="0.3">
      <c r="A3" s="9"/>
      <c r="B3" s="30"/>
      <c r="C3" s="4"/>
      <c r="D3" s="4"/>
      <c r="E3" s="4"/>
      <c r="F3" s="4"/>
      <c r="G3" s="10"/>
      <c r="H3" s="10"/>
      <c r="I3" s="10"/>
      <c r="J3" s="10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63" t="s">
        <v>13</v>
      </c>
      <c r="AA3" s="63"/>
      <c r="AB3" s="63"/>
      <c r="AC3" s="63"/>
      <c r="AD3" s="63"/>
      <c r="AE3" s="63"/>
      <c r="AF3" s="63"/>
    </row>
    <row r="4" spans="1:44" s="11" customFormat="1" ht="39" customHeight="1" thickBot="1" x14ac:dyDescent="0.35">
      <c r="A4" s="65" t="s">
        <v>16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  <c r="AE4" s="66"/>
      <c r="AF4" s="67"/>
    </row>
    <row r="5" spans="1:44" s="11" customFormat="1" ht="39" customHeight="1" x14ac:dyDescent="0.3">
      <c r="A5" s="64" t="s">
        <v>14</v>
      </c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</row>
    <row r="6" spans="1:44" ht="35.25" customHeight="1" thickBot="1" x14ac:dyDescent="0.3"/>
    <row r="7" spans="1:44" s="4" customFormat="1" ht="25.5" customHeight="1" thickBot="1" x14ac:dyDescent="0.3">
      <c r="A7" s="5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8" t="s">
        <v>74</v>
      </c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 t="s">
        <v>226</v>
      </c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</row>
    <row r="8" spans="1:44" s="4" customFormat="1" ht="51.75" customHeight="1" x14ac:dyDescent="0.25">
      <c r="A8" s="7" t="s">
        <v>0</v>
      </c>
      <c r="B8" s="42" t="s">
        <v>178</v>
      </c>
      <c r="C8" s="26" t="s">
        <v>6</v>
      </c>
      <c r="D8" s="26" t="s">
        <v>7</v>
      </c>
      <c r="E8" s="26" t="s">
        <v>9</v>
      </c>
      <c r="F8" s="8" t="s">
        <v>10</v>
      </c>
      <c r="G8" s="8" t="s">
        <v>1</v>
      </c>
      <c r="H8" s="26" t="s">
        <v>2</v>
      </c>
      <c r="I8" s="26" t="s">
        <v>71</v>
      </c>
      <c r="J8" s="20" t="s">
        <v>70</v>
      </c>
      <c r="K8" s="8" t="s">
        <v>3</v>
      </c>
      <c r="L8" s="20" t="s">
        <v>4</v>
      </c>
      <c r="M8" s="20" t="s">
        <v>12</v>
      </c>
      <c r="N8" s="20" t="s">
        <v>228</v>
      </c>
      <c r="O8" s="20" t="s">
        <v>5</v>
      </c>
      <c r="P8" s="26" t="s">
        <v>8</v>
      </c>
      <c r="Q8" s="20" t="s">
        <v>72</v>
      </c>
      <c r="R8" s="12" t="s">
        <v>15</v>
      </c>
      <c r="S8" s="23" t="s">
        <v>73</v>
      </c>
      <c r="T8" s="50" t="s">
        <v>227</v>
      </c>
      <c r="U8" s="22" t="s">
        <v>17</v>
      </c>
      <c r="V8" s="20" t="s">
        <v>18</v>
      </c>
      <c r="W8" s="20" t="s">
        <v>19</v>
      </c>
      <c r="X8" s="20" t="s">
        <v>20</v>
      </c>
      <c r="Y8" s="20" t="s">
        <v>21</v>
      </c>
      <c r="Z8" s="20" t="s">
        <v>22</v>
      </c>
      <c r="AA8" s="20" t="s">
        <v>23</v>
      </c>
      <c r="AB8" s="20" t="s">
        <v>24</v>
      </c>
      <c r="AC8" s="20" t="s">
        <v>25</v>
      </c>
      <c r="AD8" s="20" t="s">
        <v>26</v>
      </c>
      <c r="AE8" s="20" t="s">
        <v>27</v>
      </c>
      <c r="AF8" s="23" t="s">
        <v>28</v>
      </c>
      <c r="AG8" s="45" t="s">
        <v>17</v>
      </c>
      <c r="AH8" s="46" t="s">
        <v>18</v>
      </c>
      <c r="AI8" s="46" t="s">
        <v>19</v>
      </c>
      <c r="AJ8" s="46" t="s">
        <v>20</v>
      </c>
      <c r="AK8" s="46" t="s">
        <v>21</v>
      </c>
      <c r="AL8" s="46" t="s">
        <v>22</v>
      </c>
      <c r="AM8" s="46" t="s">
        <v>23</v>
      </c>
      <c r="AN8" s="46" t="s">
        <v>24</v>
      </c>
      <c r="AO8" s="46" t="s">
        <v>25</v>
      </c>
      <c r="AP8" s="46" t="s">
        <v>26</v>
      </c>
      <c r="AQ8" s="46" t="s">
        <v>27</v>
      </c>
      <c r="AR8" s="47" t="s">
        <v>28</v>
      </c>
    </row>
    <row r="9" spans="1:44" s="4" customFormat="1" ht="51.75" customHeight="1" x14ac:dyDescent="0.25">
      <c r="A9" s="13">
        <v>1</v>
      </c>
      <c r="B9" s="42" t="s">
        <v>185</v>
      </c>
      <c r="C9" s="27" t="s">
        <v>76</v>
      </c>
      <c r="D9" s="27" t="s">
        <v>146</v>
      </c>
      <c r="E9" s="39" t="s">
        <v>145</v>
      </c>
      <c r="F9" s="29" t="s">
        <v>146</v>
      </c>
      <c r="G9" s="8"/>
      <c r="H9" s="27" t="s">
        <v>146</v>
      </c>
      <c r="I9" s="36" t="s">
        <v>79</v>
      </c>
      <c r="J9" s="21">
        <f t="shared" ref="J9:J31" si="0">LEN(I9)</f>
        <v>16</v>
      </c>
      <c r="K9" s="8" t="s">
        <v>170</v>
      </c>
      <c r="L9" s="20" t="str">
        <f>IF(I9="","",VLOOKUP(LEFT(I9,5),Munka1!B:C,2,0))</f>
        <v>MVM FŐGÁZ Földgázhálózati Kft.</v>
      </c>
      <c r="M9" s="20" t="str">
        <f>IF(I9="","",VLOOKUP(LEFT(I9,5),Munka1!B:D,3,0))</f>
        <v>1081 Budapest, II. János Pál pápa tér 20.</v>
      </c>
      <c r="N9" s="49">
        <v>44835</v>
      </c>
      <c r="O9" s="20">
        <f t="shared" ref="O9:O31" si="1">P9*15</f>
        <v>690</v>
      </c>
      <c r="P9" s="32">
        <v>46</v>
      </c>
      <c r="Q9" s="25">
        <f>ROUND(P9*34.2/3.2491,0)</f>
        <v>484</v>
      </c>
      <c r="R9" s="32">
        <f>SUM(U9:AF9)</f>
        <v>62935</v>
      </c>
      <c r="S9" s="51">
        <f>SUM(AG9:AR9)</f>
        <v>662453</v>
      </c>
      <c r="T9" s="52">
        <f>S9</f>
        <v>662453</v>
      </c>
      <c r="U9" s="24">
        <v>4405</v>
      </c>
      <c r="V9" s="24">
        <v>6923</v>
      </c>
      <c r="W9" s="24">
        <v>12587</v>
      </c>
      <c r="X9" s="24">
        <v>12587</v>
      </c>
      <c r="Y9" s="24">
        <v>8811</v>
      </c>
      <c r="Z9" s="24">
        <v>6923</v>
      </c>
      <c r="AA9" s="24">
        <v>5035</v>
      </c>
      <c r="AB9" s="24">
        <v>1259</v>
      </c>
      <c r="AC9" s="24">
        <v>1259</v>
      </c>
      <c r="AD9" s="24">
        <v>629</v>
      </c>
      <c r="AE9" s="24">
        <v>629</v>
      </c>
      <c r="AF9" s="24">
        <v>1888</v>
      </c>
      <c r="AG9" s="48">
        <f>ROUND(U9*34.2/3.2491,0)</f>
        <v>46367</v>
      </c>
      <c r="AH9" s="48">
        <f t="shared" ref="AH9:AR9" si="2">ROUND(V9*34.2/3.2491,0)</f>
        <v>72871</v>
      </c>
      <c r="AI9" s="48">
        <f t="shared" si="2"/>
        <v>132491</v>
      </c>
      <c r="AJ9" s="48">
        <f t="shared" si="2"/>
        <v>132491</v>
      </c>
      <c r="AK9" s="48">
        <f t="shared" si="2"/>
        <v>92745</v>
      </c>
      <c r="AL9" s="48">
        <f t="shared" si="2"/>
        <v>72871</v>
      </c>
      <c r="AM9" s="48">
        <f t="shared" si="2"/>
        <v>52998</v>
      </c>
      <c r="AN9" s="48">
        <f t="shared" si="2"/>
        <v>13252</v>
      </c>
      <c r="AO9" s="48">
        <f t="shared" si="2"/>
        <v>13252</v>
      </c>
      <c r="AP9" s="48">
        <f t="shared" si="2"/>
        <v>6621</v>
      </c>
      <c r="AQ9" s="48">
        <f t="shared" si="2"/>
        <v>6621</v>
      </c>
      <c r="AR9" s="48">
        <f t="shared" si="2"/>
        <v>19873</v>
      </c>
    </row>
    <row r="10" spans="1:44" s="4" customFormat="1" ht="51.75" customHeight="1" x14ac:dyDescent="0.25">
      <c r="A10" s="13">
        <v>2</v>
      </c>
      <c r="B10" s="42" t="s">
        <v>185</v>
      </c>
      <c r="C10" s="27" t="s">
        <v>76</v>
      </c>
      <c r="D10" s="27" t="s">
        <v>146</v>
      </c>
      <c r="E10" s="38" t="s">
        <v>147</v>
      </c>
      <c r="F10" s="29" t="s">
        <v>202</v>
      </c>
      <c r="G10" s="8"/>
      <c r="H10" s="27" t="s">
        <v>203</v>
      </c>
      <c r="I10" s="27" t="s">
        <v>80</v>
      </c>
      <c r="J10" s="21">
        <f t="shared" si="0"/>
        <v>16</v>
      </c>
      <c r="K10" s="8" t="s">
        <v>170</v>
      </c>
      <c r="L10" s="20" t="str">
        <f>IF(I10="","",VLOOKUP(LEFT(I10,5),Munka1!B:C,2,0))</f>
        <v>MVM FŐGÁZ Földgázhálózati Kft.</v>
      </c>
      <c r="M10" s="20" t="str">
        <f>IF(I10="","",VLOOKUP(LEFT(I10,5),Munka1!B:D,3,0))</f>
        <v>1081 Budapest, II. János Pál pápa tér 20.</v>
      </c>
      <c r="N10" s="49">
        <v>44835</v>
      </c>
      <c r="O10" s="20">
        <f t="shared" si="1"/>
        <v>240</v>
      </c>
      <c r="P10" s="32">
        <v>16</v>
      </c>
      <c r="Q10" s="25">
        <f t="shared" ref="Q10:Q56" si="3">ROUND(P10*34.2/3.2491,0)</f>
        <v>168</v>
      </c>
      <c r="R10" s="32">
        <v>15410</v>
      </c>
      <c r="S10" s="51">
        <f t="shared" ref="S10:S56" si="4">SUM(AG10:AR10)</f>
        <v>162197</v>
      </c>
      <c r="T10" s="52">
        <f t="shared" ref="T10:T25" si="5">S10</f>
        <v>162197</v>
      </c>
      <c r="U10" s="24">
        <v>1079</v>
      </c>
      <c r="V10" s="24">
        <v>1695</v>
      </c>
      <c r="W10" s="24">
        <v>3082</v>
      </c>
      <c r="X10" s="24">
        <v>3082</v>
      </c>
      <c r="Y10" s="24">
        <v>2157</v>
      </c>
      <c r="Z10" s="24">
        <v>1695</v>
      </c>
      <c r="AA10" s="24">
        <v>1233</v>
      </c>
      <c r="AB10" s="24">
        <v>308</v>
      </c>
      <c r="AC10" s="24">
        <v>308</v>
      </c>
      <c r="AD10" s="24">
        <v>154</v>
      </c>
      <c r="AE10" s="24">
        <v>154</v>
      </c>
      <c r="AF10" s="24">
        <v>462</v>
      </c>
      <c r="AG10" s="48">
        <f t="shared" ref="AG10:AG56" si="6">ROUND(U10*34.2/3.2491,0)</f>
        <v>11358</v>
      </c>
      <c r="AH10" s="48">
        <f t="shared" ref="AH10:AH56" si="7">ROUND(V10*34.2/3.2491,0)</f>
        <v>17842</v>
      </c>
      <c r="AI10" s="48">
        <f t="shared" ref="AI10:AI56" si="8">ROUND(W10*34.2/3.2491,0)</f>
        <v>32441</v>
      </c>
      <c r="AJ10" s="48">
        <f t="shared" ref="AJ10:AJ56" si="9">ROUND(X10*34.2/3.2491,0)</f>
        <v>32441</v>
      </c>
      <c r="AK10" s="48">
        <f t="shared" ref="AK10:AK56" si="10">ROUND(Y10*34.2/3.2491,0)</f>
        <v>22705</v>
      </c>
      <c r="AL10" s="48">
        <f t="shared" ref="AL10:AL56" si="11">ROUND(Z10*34.2/3.2491,0)</f>
        <v>17842</v>
      </c>
      <c r="AM10" s="48">
        <f t="shared" ref="AM10:AM56" si="12">ROUND(AA10*34.2/3.2491,0)</f>
        <v>12979</v>
      </c>
      <c r="AN10" s="48">
        <f t="shared" ref="AN10:AN56" si="13">ROUND(AB10*34.2/3.2491,0)</f>
        <v>3242</v>
      </c>
      <c r="AO10" s="48">
        <f t="shared" ref="AO10:AO56" si="14">ROUND(AC10*34.2/3.2491,0)</f>
        <v>3242</v>
      </c>
      <c r="AP10" s="48">
        <f t="shared" ref="AP10:AP56" si="15">ROUND(AD10*34.2/3.2491,0)</f>
        <v>1621</v>
      </c>
      <c r="AQ10" s="48">
        <f t="shared" ref="AQ10:AQ56" si="16">ROUND(AE10*34.2/3.2491,0)</f>
        <v>1621</v>
      </c>
      <c r="AR10" s="48">
        <f t="shared" ref="AR10:AR56" si="17">ROUND(AF10*34.2/3.2491,0)</f>
        <v>4863</v>
      </c>
    </row>
    <row r="11" spans="1:44" s="4" customFormat="1" ht="51.75" customHeight="1" x14ac:dyDescent="0.25">
      <c r="A11" s="13">
        <v>3</v>
      </c>
      <c r="B11" s="42" t="s">
        <v>185</v>
      </c>
      <c r="C11" s="27" t="s">
        <v>76</v>
      </c>
      <c r="D11" s="27" t="s">
        <v>146</v>
      </c>
      <c r="E11" s="38" t="s">
        <v>148</v>
      </c>
      <c r="F11" s="29" t="s">
        <v>201</v>
      </c>
      <c r="G11" s="8"/>
      <c r="H11" s="27" t="s">
        <v>201</v>
      </c>
      <c r="I11" s="27" t="s">
        <v>81</v>
      </c>
      <c r="J11" s="21">
        <f t="shared" si="0"/>
        <v>16</v>
      </c>
      <c r="K11" s="8" t="s">
        <v>170</v>
      </c>
      <c r="L11" s="20" t="str">
        <f>IF(I11="","",VLOOKUP(LEFT(I11,5),Munka1!B:C,2,0))</f>
        <v>MVM FŐGÁZ Földgázhálózati Kft.</v>
      </c>
      <c r="M11" s="20" t="str">
        <f>IF(I11="","",VLOOKUP(LEFT(I11,5),Munka1!B:D,3,0))</f>
        <v>1081 Budapest, II. János Pál pápa tér 20.</v>
      </c>
      <c r="N11" s="49">
        <v>44835</v>
      </c>
      <c r="O11" s="20">
        <f t="shared" si="1"/>
        <v>375</v>
      </c>
      <c r="P11" s="32">
        <v>25</v>
      </c>
      <c r="Q11" s="25">
        <f t="shared" si="3"/>
        <v>263</v>
      </c>
      <c r="R11" s="32">
        <v>27291</v>
      </c>
      <c r="S11" s="51">
        <f t="shared" si="4"/>
        <v>287266</v>
      </c>
      <c r="T11" s="52">
        <f t="shared" si="5"/>
        <v>287266</v>
      </c>
      <c r="U11" s="24">
        <v>1910</v>
      </c>
      <c r="V11" s="24">
        <v>3002</v>
      </c>
      <c r="W11" s="24">
        <v>5458</v>
      </c>
      <c r="X11" s="24">
        <v>5458</v>
      </c>
      <c r="Y11" s="24">
        <v>3821</v>
      </c>
      <c r="Z11" s="24">
        <v>3002</v>
      </c>
      <c r="AA11" s="24">
        <v>2183</v>
      </c>
      <c r="AB11" s="24">
        <v>546</v>
      </c>
      <c r="AC11" s="24">
        <v>546</v>
      </c>
      <c r="AD11" s="24">
        <v>273</v>
      </c>
      <c r="AE11" s="24">
        <v>273</v>
      </c>
      <c r="AF11" s="24">
        <v>819</v>
      </c>
      <c r="AG11" s="48">
        <f t="shared" si="6"/>
        <v>20105</v>
      </c>
      <c r="AH11" s="48">
        <f t="shared" si="7"/>
        <v>31599</v>
      </c>
      <c r="AI11" s="48">
        <f t="shared" si="8"/>
        <v>57451</v>
      </c>
      <c r="AJ11" s="48">
        <f t="shared" si="9"/>
        <v>57451</v>
      </c>
      <c r="AK11" s="48">
        <f t="shared" si="10"/>
        <v>40220</v>
      </c>
      <c r="AL11" s="48">
        <f t="shared" si="11"/>
        <v>31599</v>
      </c>
      <c r="AM11" s="48">
        <f t="shared" si="12"/>
        <v>22978</v>
      </c>
      <c r="AN11" s="48">
        <f t="shared" si="13"/>
        <v>5747</v>
      </c>
      <c r="AO11" s="48">
        <f t="shared" si="14"/>
        <v>5747</v>
      </c>
      <c r="AP11" s="48">
        <f t="shared" si="15"/>
        <v>2874</v>
      </c>
      <c r="AQ11" s="48">
        <f t="shared" si="16"/>
        <v>2874</v>
      </c>
      <c r="AR11" s="48">
        <f t="shared" si="17"/>
        <v>8621</v>
      </c>
    </row>
    <row r="12" spans="1:44" s="4" customFormat="1" ht="51.75" customHeight="1" x14ac:dyDescent="0.25">
      <c r="A12" s="13">
        <v>4</v>
      </c>
      <c r="B12" s="42" t="s">
        <v>185</v>
      </c>
      <c r="C12" s="27" t="s">
        <v>76</v>
      </c>
      <c r="D12" s="27" t="s">
        <v>146</v>
      </c>
      <c r="E12" s="38" t="s">
        <v>149</v>
      </c>
      <c r="F12" s="29" t="s">
        <v>188</v>
      </c>
      <c r="G12" s="35" t="s">
        <v>169</v>
      </c>
      <c r="H12" s="27" t="s">
        <v>189</v>
      </c>
      <c r="I12" s="27" t="s">
        <v>82</v>
      </c>
      <c r="J12" s="21">
        <f t="shared" si="0"/>
        <v>16</v>
      </c>
      <c r="K12" s="8" t="s">
        <v>170</v>
      </c>
      <c r="L12" s="20" t="str">
        <f>IF(I12="","",VLOOKUP(LEFT(I12,5),Munka1!B:C,2,0))</f>
        <v>MVM FŐGÁZ Földgázhálózati Kft.</v>
      </c>
      <c r="M12" s="20" t="str">
        <f>IF(I12="","",VLOOKUP(LEFT(I12,5),Munka1!B:D,3,0))</f>
        <v>1081 Budapest, II. János Pál pápa tér 20.</v>
      </c>
      <c r="N12" s="49">
        <v>44835</v>
      </c>
      <c r="O12" s="20">
        <f t="shared" si="1"/>
        <v>375</v>
      </c>
      <c r="P12" s="32">
        <v>25</v>
      </c>
      <c r="Q12" s="25">
        <f t="shared" si="3"/>
        <v>263</v>
      </c>
      <c r="R12" s="32">
        <v>20932</v>
      </c>
      <c r="S12" s="51">
        <f t="shared" si="4"/>
        <v>220329</v>
      </c>
      <c r="T12" s="52">
        <f t="shared" si="5"/>
        <v>220329</v>
      </c>
      <c r="U12" s="24">
        <v>1465</v>
      </c>
      <c r="V12" s="24">
        <v>2303</v>
      </c>
      <c r="W12" s="24">
        <v>4186</v>
      </c>
      <c r="X12" s="24">
        <v>4186</v>
      </c>
      <c r="Y12" s="24">
        <v>2930</v>
      </c>
      <c r="Z12" s="24">
        <v>2303</v>
      </c>
      <c r="AA12" s="24">
        <v>1675</v>
      </c>
      <c r="AB12" s="24">
        <v>419</v>
      </c>
      <c r="AC12" s="24">
        <v>419</v>
      </c>
      <c r="AD12" s="24">
        <v>209</v>
      </c>
      <c r="AE12" s="24">
        <v>209</v>
      </c>
      <c r="AF12" s="24">
        <v>628</v>
      </c>
      <c r="AG12" s="48">
        <f t="shared" si="6"/>
        <v>15421</v>
      </c>
      <c r="AH12" s="48">
        <f t="shared" si="7"/>
        <v>24241</v>
      </c>
      <c r="AI12" s="48">
        <f t="shared" si="8"/>
        <v>44062</v>
      </c>
      <c r="AJ12" s="48">
        <f t="shared" si="9"/>
        <v>44062</v>
      </c>
      <c r="AK12" s="48">
        <f t="shared" si="10"/>
        <v>30841</v>
      </c>
      <c r="AL12" s="48">
        <f t="shared" si="11"/>
        <v>24241</v>
      </c>
      <c r="AM12" s="48">
        <f t="shared" si="12"/>
        <v>17631</v>
      </c>
      <c r="AN12" s="48">
        <f t="shared" si="13"/>
        <v>4410</v>
      </c>
      <c r="AO12" s="48">
        <f t="shared" si="14"/>
        <v>4410</v>
      </c>
      <c r="AP12" s="48">
        <f t="shared" si="15"/>
        <v>2200</v>
      </c>
      <c r="AQ12" s="48">
        <f t="shared" si="16"/>
        <v>2200</v>
      </c>
      <c r="AR12" s="48">
        <f t="shared" si="17"/>
        <v>6610</v>
      </c>
    </row>
    <row r="13" spans="1:44" s="4" customFormat="1" ht="51.75" customHeight="1" x14ac:dyDescent="0.25">
      <c r="A13" s="13">
        <v>5</v>
      </c>
      <c r="B13" s="42" t="s">
        <v>185</v>
      </c>
      <c r="C13" s="27" t="s">
        <v>76</v>
      </c>
      <c r="D13" s="27" t="s">
        <v>146</v>
      </c>
      <c r="E13" s="38" t="s">
        <v>150</v>
      </c>
      <c r="F13" s="29" t="s">
        <v>200</v>
      </c>
      <c r="G13" s="35" t="s">
        <v>177</v>
      </c>
      <c r="H13" s="27" t="s">
        <v>204</v>
      </c>
      <c r="I13" s="27" t="s">
        <v>83</v>
      </c>
      <c r="J13" s="21">
        <f t="shared" si="0"/>
        <v>16</v>
      </c>
      <c r="K13" s="8" t="s">
        <v>170</v>
      </c>
      <c r="L13" s="20" t="str">
        <f>IF(I13="","",VLOOKUP(LEFT(I13,5),Munka1!B:C,2,0))</f>
        <v>MVM FŐGÁZ Földgázhálózati Kft.</v>
      </c>
      <c r="M13" s="20" t="str">
        <f>IF(I13="","",VLOOKUP(LEFT(I13,5),Munka1!B:D,3,0))</f>
        <v>1081 Budapest, II. János Pál pápa tér 20.</v>
      </c>
      <c r="N13" s="49">
        <v>44835</v>
      </c>
      <c r="O13" s="20">
        <f t="shared" si="1"/>
        <v>375</v>
      </c>
      <c r="P13" s="32">
        <v>25</v>
      </c>
      <c r="Q13" s="25">
        <f t="shared" si="3"/>
        <v>263</v>
      </c>
      <c r="R13" s="32">
        <v>20724</v>
      </c>
      <c r="S13" s="51">
        <f t="shared" si="4"/>
        <v>218140</v>
      </c>
      <c r="T13" s="52">
        <f t="shared" si="5"/>
        <v>218140</v>
      </c>
      <c r="U13" s="24">
        <v>1451</v>
      </c>
      <c r="V13" s="24">
        <v>2280</v>
      </c>
      <c r="W13" s="24">
        <v>4145</v>
      </c>
      <c r="X13" s="24">
        <v>4145</v>
      </c>
      <c r="Y13" s="24">
        <v>2901</v>
      </c>
      <c r="Z13" s="24">
        <v>2280</v>
      </c>
      <c r="AA13" s="24">
        <v>1658</v>
      </c>
      <c r="AB13" s="24">
        <v>414</v>
      </c>
      <c r="AC13" s="24">
        <v>414</v>
      </c>
      <c r="AD13" s="24">
        <v>207</v>
      </c>
      <c r="AE13" s="24">
        <v>207</v>
      </c>
      <c r="AF13" s="24">
        <v>622</v>
      </c>
      <c r="AG13" s="48">
        <f t="shared" si="6"/>
        <v>15273</v>
      </c>
      <c r="AH13" s="48">
        <f t="shared" si="7"/>
        <v>23999</v>
      </c>
      <c r="AI13" s="48">
        <f t="shared" si="8"/>
        <v>43630</v>
      </c>
      <c r="AJ13" s="48">
        <f t="shared" si="9"/>
        <v>43630</v>
      </c>
      <c r="AK13" s="48">
        <f t="shared" si="10"/>
        <v>30536</v>
      </c>
      <c r="AL13" s="48">
        <f t="shared" si="11"/>
        <v>23999</v>
      </c>
      <c r="AM13" s="48">
        <f t="shared" si="12"/>
        <v>17452</v>
      </c>
      <c r="AN13" s="48">
        <f t="shared" si="13"/>
        <v>4358</v>
      </c>
      <c r="AO13" s="48">
        <f t="shared" si="14"/>
        <v>4358</v>
      </c>
      <c r="AP13" s="48">
        <f t="shared" si="15"/>
        <v>2179</v>
      </c>
      <c r="AQ13" s="48">
        <f t="shared" si="16"/>
        <v>2179</v>
      </c>
      <c r="AR13" s="48">
        <f t="shared" si="17"/>
        <v>6547</v>
      </c>
    </row>
    <row r="14" spans="1:44" s="4" customFormat="1" ht="51.75" customHeight="1" x14ac:dyDescent="0.25">
      <c r="A14" s="13">
        <v>6</v>
      </c>
      <c r="B14" s="42" t="s">
        <v>185</v>
      </c>
      <c r="C14" s="27" t="s">
        <v>76</v>
      </c>
      <c r="D14" s="27" t="s">
        <v>146</v>
      </c>
      <c r="E14" s="39" t="s">
        <v>151</v>
      </c>
      <c r="F14" s="29" t="s">
        <v>194</v>
      </c>
      <c r="G14" s="8" t="s">
        <v>157</v>
      </c>
      <c r="H14" s="27" t="s">
        <v>194</v>
      </c>
      <c r="I14" s="27" t="s">
        <v>84</v>
      </c>
      <c r="J14" s="21">
        <f t="shared" si="0"/>
        <v>16</v>
      </c>
      <c r="K14" s="8" t="s">
        <v>170</v>
      </c>
      <c r="L14" s="20" t="str">
        <f>IF(I14="","",VLOOKUP(LEFT(I14,5),Munka1!B:C,2,0))</f>
        <v>MVM FŐGÁZ Földgázhálózati Kft.</v>
      </c>
      <c r="M14" s="20" t="str">
        <f>IF(I14="","",VLOOKUP(LEFT(I14,5),Munka1!B:D,3,0))</f>
        <v>1081 Budapest, II. János Pál pápa tér 20.</v>
      </c>
      <c r="N14" s="49">
        <v>44835</v>
      </c>
      <c r="O14" s="20">
        <f t="shared" si="1"/>
        <v>975</v>
      </c>
      <c r="P14" s="32">
        <v>65</v>
      </c>
      <c r="Q14" s="25">
        <f t="shared" si="3"/>
        <v>684</v>
      </c>
      <c r="R14" s="32">
        <v>69362</v>
      </c>
      <c r="S14" s="51">
        <f t="shared" si="4"/>
        <v>730106</v>
      </c>
      <c r="T14" s="52">
        <f t="shared" si="5"/>
        <v>730106</v>
      </c>
      <c r="U14" s="24">
        <v>4855</v>
      </c>
      <c r="V14" s="24">
        <v>7630</v>
      </c>
      <c r="W14" s="24">
        <v>13872</v>
      </c>
      <c r="X14" s="24">
        <v>13872</v>
      </c>
      <c r="Y14" s="24">
        <v>9711</v>
      </c>
      <c r="Z14" s="24">
        <v>7630</v>
      </c>
      <c r="AA14" s="24">
        <v>5549</v>
      </c>
      <c r="AB14" s="24">
        <v>1387</v>
      </c>
      <c r="AC14" s="24">
        <v>1387</v>
      </c>
      <c r="AD14" s="24">
        <v>694</v>
      </c>
      <c r="AE14" s="24">
        <v>694</v>
      </c>
      <c r="AF14" s="24">
        <v>2081</v>
      </c>
      <c r="AG14" s="48">
        <f t="shared" si="6"/>
        <v>51104</v>
      </c>
      <c r="AH14" s="48">
        <f t="shared" si="7"/>
        <v>80313</v>
      </c>
      <c r="AI14" s="48">
        <f t="shared" si="8"/>
        <v>146017</v>
      </c>
      <c r="AJ14" s="48">
        <f t="shared" si="9"/>
        <v>146017</v>
      </c>
      <c r="AK14" s="48">
        <f t="shared" si="10"/>
        <v>102218</v>
      </c>
      <c r="AL14" s="48">
        <f t="shared" si="11"/>
        <v>80313</v>
      </c>
      <c r="AM14" s="48">
        <f t="shared" si="12"/>
        <v>58409</v>
      </c>
      <c r="AN14" s="48">
        <f t="shared" si="13"/>
        <v>14600</v>
      </c>
      <c r="AO14" s="48">
        <f t="shared" si="14"/>
        <v>14600</v>
      </c>
      <c r="AP14" s="48">
        <f t="shared" si="15"/>
        <v>7305</v>
      </c>
      <c r="AQ14" s="48">
        <f t="shared" si="16"/>
        <v>7305</v>
      </c>
      <c r="AR14" s="48">
        <f t="shared" si="17"/>
        <v>21905</v>
      </c>
    </row>
    <row r="15" spans="1:44" s="4" customFormat="1" ht="51.75" customHeight="1" x14ac:dyDescent="0.25">
      <c r="A15" s="13">
        <v>7</v>
      </c>
      <c r="B15" s="42" t="s">
        <v>185</v>
      </c>
      <c r="C15" s="27" t="s">
        <v>76</v>
      </c>
      <c r="D15" s="27" t="s">
        <v>146</v>
      </c>
      <c r="E15" s="39" t="s">
        <v>144</v>
      </c>
      <c r="F15" s="29" t="s">
        <v>192</v>
      </c>
      <c r="G15" s="8"/>
      <c r="H15" s="31" t="s">
        <v>77</v>
      </c>
      <c r="I15" s="36" t="s">
        <v>85</v>
      </c>
      <c r="J15" s="21">
        <f t="shared" si="0"/>
        <v>16</v>
      </c>
      <c r="K15" s="8" t="s">
        <v>170</v>
      </c>
      <c r="L15" s="20" t="str">
        <f>IF(I15="","",VLOOKUP(LEFT(I15,5),Munka1!B:C,2,0))</f>
        <v>TIGÁZ Földgázelosztó Zrt.</v>
      </c>
      <c r="M15" s="20" t="str">
        <f>IF(I15="","",VLOOKUP(LEFT(I15,5),Munka1!B:D,3,0))</f>
        <v>4200 Hajdúszoboszló, Rákóczi Ferenc út 184.</v>
      </c>
      <c r="N15" s="49">
        <v>44835</v>
      </c>
      <c r="O15" s="20">
        <f t="shared" si="1"/>
        <v>375</v>
      </c>
      <c r="P15" s="32">
        <v>25</v>
      </c>
      <c r="Q15" s="25">
        <f t="shared" si="3"/>
        <v>263</v>
      </c>
      <c r="R15" s="32">
        <v>12268</v>
      </c>
      <c r="S15" s="51">
        <f t="shared" si="4"/>
        <v>129136</v>
      </c>
      <c r="T15" s="52">
        <f t="shared" si="5"/>
        <v>129136</v>
      </c>
      <c r="U15" s="24">
        <v>859</v>
      </c>
      <c r="V15" s="24">
        <v>1349</v>
      </c>
      <c r="W15" s="24">
        <v>2454</v>
      </c>
      <c r="X15" s="24">
        <v>2454</v>
      </c>
      <c r="Y15" s="24">
        <v>1718</v>
      </c>
      <c r="Z15" s="24">
        <v>1349</v>
      </c>
      <c r="AA15" s="24">
        <v>981</v>
      </c>
      <c r="AB15" s="24">
        <v>245</v>
      </c>
      <c r="AC15" s="24">
        <v>245</v>
      </c>
      <c r="AD15" s="24">
        <v>123</v>
      </c>
      <c r="AE15" s="24">
        <v>123</v>
      </c>
      <c r="AF15" s="24">
        <v>368</v>
      </c>
      <c r="AG15" s="48">
        <f t="shared" si="6"/>
        <v>9042</v>
      </c>
      <c r="AH15" s="48">
        <f t="shared" si="7"/>
        <v>14200</v>
      </c>
      <c r="AI15" s="48">
        <f t="shared" si="8"/>
        <v>25831</v>
      </c>
      <c r="AJ15" s="48">
        <f t="shared" si="9"/>
        <v>25831</v>
      </c>
      <c r="AK15" s="48">
        <f t="shared" si="10"/>
        <v>18084</v>
      </c>
      <c r="AL15" s="48">
        <f t="shared" si="11"/>
        <v>14200</v>
      </c>
      <c r="AM15" s="48">
        <f t="shared" si="12"/>
        <v>10326</v>
      </c>
      <c r="AN15" s="48">
        <f t="shared" si="13"/>
        <v>2579</v>
      </c>
      <c r="AO15" s="48">
        <f t="shared" si="14"/>
        <v>2579</v>
      </c>
      <c r="AP15" s="48">
        <f t="shared" si="15"/>
        <v>1295</v>
      </c>
      <c r="AQ15" s="48">
        <f t="shared" si="16"/>
        <v>1295</v>
      </c>
      <c r="AR15" s="48">
        <f t="shared" si="17"/>
        <v>3874</v>
      </c>
    </row>
    <row r="16" spans="1:44" s="4" customFormat="1" ht="51.75" customHeight="1" x14ac:dyDescent="0.25">
      <c r="A16" s="13">
        <v>8</v>
      </c>
      <c r="B16" s="42" t="s">
        <v>185</v>
      </c>
      <c r="C16" s="27" t="s">
        <v>144</v>
      </c>
      <c r="D16" s="27" t="s">
        <v>143</v>
      </c>
      <c r="E16" s="38" t="s">
        <v>144</v>
      </c>
      <c r="F16" s="29" t="s">
        <v>192</v>
      </c>
      <c r="G16" s="8"/>
      <c r="H16" s="27" t="s">
        <v>205</v>
      </c>
      <c r="I16" s="36" t="s">
        <v>86</v>
      </c>
      <c r="J16" s="21">
        <f t="shared" si="0"/>
        <v>16</v>
      </c>
      <c r="K16" s="8" t="s">
        <v>170</v>
      </c>
      <c r="L16" s="20" t="str">
        <f>IF(I16="","",VLOOKUP(LEFT(I16,5),Munka1!B:C,2,0))</f>
        <v>MVM FŐGÁZ Földgázhálózati Kft.</v>
      </c>
      <c r="M16" s="20" t="str">
        <f>IF(I16="","",VLOOKUP(LEFT(I16,5),Munka1!B:D,3,0))</f>
        <v>1081 Budapest, II. János Pál pápa tér 20.</v>
      </c>
      <c r="N16" s="49">
        <v>44835</v>
      </c>
      <c r="O16" s="20">
        <f t="shared" si="1"/>
        <v>600</v>
      </c>
      <c r="P16" s="32">
        <v>40</v>
      </c>
      <c r="Q16" s="25">
        <f t="shared" si="3"/>
        <v>421</v>
      </c>
      <c r="R16" s="32">
        <v>101939</v>
      </c>
      <c r="S16" s="51">
        <f t="shared" si="4"/>
        <v>1072996</v>
      </c>
      <c r="T16" s="52">
        <f t="shared" si="5"/>
        <v>1072996</v>
      </c>
      <c r="U16" s="24">
        <v>7136</v>
      </c>
      <c r="V16" s="24">
        <v>11213</v>
      </c>
      <c r="W16" s="24">
        <v>20388</v>
      </c>
      <c r="X16" s="24">
        <v>20388</v>
      </c>
      <c r="Y16" s="24">
        <v>14271</v>
      </c>
      <c r="Z16" s="24">
        <v>11213</v>
      </c>
      <c r="AA16" s="24">
        <v>8155</v>
      </c>
      <c r="AB16" s="24">
        <v>2039</v>
      </c>
      <c r="AC16" s="24">
        <v>2039</v>
      </c>
      <c r="AD16" s="24">
        <v>1019</v>
      </c>
      <c r="AE16" s="24">
        <v>1019</v>
      </c>
      <c r="AF16" s="24">
        <v>3058</v>
      </c>
      <c r="AG16" s="48">
        <f t="shared" si="6"/>
        <v>75113</v>
      </c>
      <c r="AH16" s="48">
        <f t="shared" si="7"/>
        <v>118028</v>
      </c>
      <c r="AI16" s="48">
        <f t="shared" si="8"/>
        <v>214604</v>
      </c>
      <c r="AJ16" s="48">
        <f t="shared" si="9"/>
        <v>214604</v>
      </c>
      <c r="AK16" s="48">
        <f t="shared" si="10"/>
        <v>150216</v>
      </c>
      <c r="AL16" s="48">
        <f t="shared" si="11"/>
        <v>118028</v>
      </c>
      <c r="AM16" s="48">
        <f t="shared" si="12"/>
        <v>85839</v>
      </c>
      <c r="AN16" s="48">
        <f t="shared" si="13"/>
        <v>21462</v>
      </c>
      <c r="AO16" s="48">
        <f t="shared" si="14"/>
        <v>21462</v>
      </c>
      <c r="AP16" s="48">
        <f t="shared" si="15"/>
        <v>10726</v>
      </c>
      <c r="AQ16" s="48">
        <f t="shared" si="16"/>
        <v>10726</v>
      </c>
      <c r="AR16" s="48">
        <f t="shared" si="17"/>
        <v>32188</v>
      </c>
    </row>
    <row r="17" spans="1:44" s="4" customFormat="1" ht="51.75" customHeight="1" x14ac:dyDescent="0.25">
      <c r="A17" s="13">
        <v>9</v>
      </c>
      <c r="B17" s="42" t="s">
        <v>185</v>
      </c>
      <c r="C17" s="27" t="s">
        <v>76</v>
      </c>
      <c r="D17" s="27" t="s">
        <v>146</v>
      </c>
      <c r="E17" s="38" t="s">
        <v>152</v>
      </c>
      <c r="F17" s="29" t="s">
        <v>199</v>
      </c>
      <c r="G17" s="8"/>
      <c r="H17" s="27" t="s">
        <v>199</v>
      </c>
      <c r="I17" s="27" t="s">
        <v>87</v>
      </c>
      <c r="J17" s="21">
        <f t="shared" si="0"/>
        <v>16</v>
      </c>
      <c r="K17" s="8" t="s">
        <v>170</v>
      </c>
      <c r="L17" s="20" t="str">
        <f>IF(I17="","",VLOOKUP(LEFT(I17,5),Munka1!B:C,2,0))</f>
        <v>MVM FŐGÁZ Földgázhálózati Kft.</v>
      </c>
      <c r="M17" s="20" t="str">
        <f>IF(I17="","",VLOOKUP(LEFT(I17,5),Munka1!B:D,3,0))</f>
        <v>1081 Budapest, II. János Pál pápa tér 20.</v>
      </c>
      <c r="N17" s="49">
        <v>44835</v>
      </c>
      <c r="O17" s="20">
        <f t="shared" si="1"/>
        <v>600</v>
      </c>
      <c r="P17" s="32">
        <v>40</v>
      </c>
      <c r="Q17" s="25">
        <f t="shared" si="3"/>
        <v>421</v>
      </c>
      <c r="R17" s="32">
        <v>56760</v>
      </c>
      <c r="S17" s="51">
        <f t="shared" si="4"/>
        <v>597467</v>
      </c>
      <c r="T17" s="52">
        <f t="shared" si="5"/>
        <v>597467</v>
      </c>
      <c r="U17" s="24">
        <v>3973</v>
      </c>
      <c r="V17" s="24">
        <v>6244</v>
      </c>
      <c r="W17" s="24">
        <v>11352</v>
      </c>
      <c r="X17" s="24">
        <v>11352</v>
      </c>
      <c r="Y17" s="24">
        <v>7946</v>
      </c>
      <c r="Z17" s="24">
        <v>6244</v>
      </c>
      <c r="AA17" s="24">
        <v>4541</v>
      </c>
      <c r="AB17" s="24">
        <v>1135</v>
      </c>
      <c r="AC17" s="24">
        <v>1135</v>
      </c>
      <c r="AD17" s="24">
        <v>568</v>
      </c>
      <c r="AE17" s="24">
        <v>568</v>
      </c>
      <c r="AF17" s="24">
        <v>1703</v>
      </c>
      <c r="AG17" s="48">
        <f t="shared" si="6"/>
        <v>41820</v>
      </c>
      <c r="AH17" s="48">
        <f t="shared" si="7"/>
        <v>65724</v>
      </c>
      <c r="AI17" s="48">
        <f t="shared" si="8"/>
        <v>119491</v>
      </c>
      <c r="AJ17" s="48">
        <f t="shared" si="9"/>
        <v>119491</v>
      </c>
      <c r="AK17" s="48">
        <f t="shared" si="10"/>
        <v>83640</v>
      </c>
      <c r="AL17" s="48">
        <f t="shared" si="11"/>
        <v>65724</v>
      </c>
      <c r="AM17" s="48">
        <f t="shared" si="12"/>
        <v>47799</v>
      </c>
      <c r="AN17" s="48">
        <f t="shared" si="13"/>
        <v>11947</v>
      </c>
      <c r="AO17" s="48">
        <f t="shared" si="14"/>
        <v>11947</v>
      </c>
      <c r="AP17" s="48">
        <f t="shared" si="15"/>
        <v>5979</v>
      </c>
      <c r="AQ17" s="48">
        <f t="shared" si="16"/>
        <v>5979</v>
      </c>
      <c r="AR17" s="48">
        <f t="shared" si="17"/>
        <v>17926</v>
      </c>
    </row>
    <row r="18" spans="1:44" s="4" customFormat="1" ht="51.75" customHeight="1" x14ac:dyDescent="0.25">
      <c r="A18" s="13">
        <v>10</v>
      </c>
      <c r="B18" s="42" t="s">
        <v>185</v>
      </c>
      <c r="C18" s="27" t="s">
        <v>76</v>
      </c>
      <c r="D18" s="27" t="s">
        <v>146</v>
      </c>
      <c r="E18" s="38" t="s">
        <v>153</v>
      </c>
      <c r="F18" s="29" t="s">
        <v>198</v>
      </c>
      <c r="G18" s="8" t="s">
        <v>176</v>
      </c>
      <c r="H18" s="27" t="s">
        <v>198</v>
      </c>
      <c r="I18" s="36" t="s">
        <v>88</v>
      </c>
      <c r="J18" s="21">
        <f t="shared" si="0"/>
        <v>16</v>
      </c>
      <c r="K18" s="8" t="s">
        <v>170</v>
      </c>
      <c r="L18" s="20" t="str">
        <f>IF(I18="","",VLOOKUP(LEFT(I18,5),Munka1!B:C,2,0))</f>
        <v>MVM FŐGÁZ Földgázhálózati Kft.</v>
      </c>
      <c r="M18" s="20" t="str">
        <f>IF(I18="","",VLOOKUP(LEFT(I18,5),Munka1!B:D,3,0))</f>
        <v>1081 Budapest, II. János Pál pápa tér 20.</v>
      </c>
      <c r="N18" s="49">
        <v>44835</v>
      </c>
      <c r="O18" s="20">
        <f t="shared" si="1"/>
        <v>390</v>
      </c>
      <c r="P18" s="32">
        <v>26</v>
      </c>
      <c r="Q18" s="25">
        <f t="shared" si="3"/>
        <v>274</v>
      </c>
      <c r="R18" s="32">
        <v>17967</v>
      </c>
      <c r="S18" s="51">
        <f t="shared" si="4"/>
        <v>189101</v>
      </c>
      <c r="T18" s="52">
        <f t="shared" si="5"/>
        <v>189101</v>
      </c>
      <c r="U18" s="24">
        <v>1258</v>
      </c>
      <c r="V18" s="24">
        <v>1976</v>
      </c>
      <c r="W18" s="24">
        <v>3593</v>
      </c>
      <c r="X18" s="24">
        <v>3593</v>
      </c>
      <c r="Y18" s="24">
        <v>2515</v>
      </c>
      <c r="Z18" s="24">
        <v>1976</v>
      </c>
      <c r="AA18" s="24">
        <v>1437</v>
      </c>
      <c r="AB18" s="24">
        <v>359</v>
      </c>
      <c r="AC18" s="24">
        <v>359</v>
      </c>
      <c r="AD18" s="24">
        <v>180</v>
      </c>
      <c r="AE18" s="24">
        <v>180</v>
      </c>
      <c r="AF18" s="24">
        <v>539</v>
      </c>
      <c r="AG18" s="48">
        <f t="shared" si="6"/>
        <v>13242</v>
      </c>
      <c r="AH18" s="48">
        <f t="shared" si="7"/>
        <v>20799</v>
      </c>
      <c r="AI18" s="48">
        <f t="shared" si="8"/>
        <v>37820</v>
      </c>
      <c r="AJ18" s="48">
        <f t="shared" si="9"/>
        <v>37820</v>
      </c>
      <c r="AK18" s="48">
        <f t="shared" si="10"/>
        <v>26473</v>
      </c>
      <c r="AL18" s="48">
        <f t="shared" si="11"/>
        <v>20799</v>
      </c>
      <c r="AM18" s="48">
        <f t="shared" si="12"/>
        <v>15126</v>
      </c>
      <c r="AN18" s="48">
        <f t="shared" si="13"/>
        <v>3779</v>
      </c>
      <c r="AO18" s="48">
        <f t="shared" si="14"/>
        <v>3779</v>
      </c>
      <c r="AP18" s="48">
        <f t="shared" si="15"/>
        <v>1895</v>
      </c>
      <c r="AQ18" s="48">
        <f t="shared" si="16"/>
        <v>1895</v>
      </c>
      <c r="AR18" s="48">
        <f t="shared" si="17"/>
        <v>5674</v>
      </c>
    </row>
    <row r="19" spans="1:44" s="4" customFormat="1" ht="51.75" customHeight="1" x14ac:dyDescent="0.25">
      <c r="A19" s="13">
        <v>11</v>
      </c>
      <c r="B19" s="42" t="s">
        <v>185</v>
      </c>
      <c r="C19" s="27" t="s">
        <v>76</v>
      </c>
      <c r="D19" s="27" t="s">
        <v>146</v>
      </c>
      <c r="E19" s="39" t="s">
        <v>154</v>
      </c>
      <c r="F19" s="29" t="s">
        <v>196</v>
      </c>
      <c r="G19" s="8"/>
      <c r="H19" s="27" t="s">
        <v>78</v>
      </c>
      <c r="I19" s="27" t="s">
        <v>89</v>
      </c>
      <c r="J19" s="21">
        <f t="shared" si="0"/>
        <v>16</v>
      </c>
      <c r="K19" s="8" t="s">
        <v>170</v>
      </c>
      <c r="L19" s="20" t="str">
        <f>IF(I19="","",VLOOKUP(LEFT(I19,5),Munka1!B:C,2,0))</f>
        <v>MVM FŐGÁZ Földgázhálózati Kft.</v>
      </c>
      <c r="M19" s="20" t="str">
        <f>IF(I19="","",VLOOKUP(LEFT(I19,5),Munka1!B:D,3,0))</f>
        <v>1081 Budapest, II. János Pál pápa tér 20.</v>
      </c>
      <c r="N19" s="49">
        <v>44835</v>
      </c>
      <c r="O19" s="20">
        <f t="shared" si="1"/>
        <v>390</v>
      </c>
      <c r="P19" s="27">
        <v>26</v>
      </c>
      <c r="Q19" s="25">
        <f t="shared" si="3"/>
        <v>274</v>
      </c>
      <c r="R19" s="32">
        <v>64889</v>
      </c>
      <c r="S19" s="51">
        <f t="shared" si="4"/>
        <v>683031</v>
      </c>
      <c r="T19" s="52">
        <f t="shared" si="5"/>
        <v>683031</v>
      </c>
      <c r="U19" s="24">
        <v>4542</v>
      </c>
      <c r="V19" s="24">
        <v>7138</v>
      </c>
      <c r="W19" s="24">
        <v>12978</v>
      </c>
      <c r="X19" s="24">
        <v>12978</v>
      </c>
      <c r="Y19" s="24">
        <v>9084</v>
      </c>
      <c r="Z19" s="24">
        <v>7138</v>
      </c>
      <c r="AA19" s="24">
        <v>5191</v>
      </c>
      <c r="AB19" s="24">
        <v>1298</v>
      </c>
      <c r="AC19" s="24">
        <v>1298</v>
      </c>
      <c r="AD19" s="24">
        <v>649</v>
      </c>
      <c r="AE19" s="24">
        <v>649</v>
      </c>
      <c r="AF19" s="24">
        <v>1947</v>
      </c>
      <c r="AG19" s="48">
        <f t="shared" si="6"/>
        <v>47809</v>
      </c>
      <c r="AH19" s="48">
        <f t="shared" si="7"/>
        <v>75135</v>
      </c>
      <c r="AI19" s="48">
        <f t="shared" si="8"/>
        <v>136606</v>
      </c>
      <c r="AJ19" s="48">
        <f t="shared" si="9"/>
        <v>136606</v>
      </c>
      <c r="AK19" s="48">
        <f t="shared" si="10"/>
        <v>95618</v>
      </c>
      <c r="AL19" s="48">
        <f t="shared" si="11"/>
        <v>75135</v>
      </c>
      <c r="AM19" s="48">
        <f t="shared" si="12"/>
        <v>54640</v>
      </c>
      <c r="AN19" s="48">
        <f t="shared" si="13"/>
        <v>13663</v>
      </c>
      <c r="AO19" s="48">
        <f t="shared" si="14"/>
        <v>13663</v>
      </c>
      <c r="AP19" s="48">
        <f t="shared" si="15"/>
        <v>6831</v>
      </c>
      <c r="AQ19" s="48">
        <f t="shared" si="16"/>
        <v>6831</v>
      </c>
      <c r="AR19" s="48">
        <f t="shared" si="17"/>
        <v>20494</v>
      </c>
    </row>
    <row r="20" spans="1:44" s="4" customFormat="1" ht="51.75" customHeight="1" x14ac:dyDescent="0.25">
      <c r="A20" s="13">
        <v>12</v>
      </c>
      <c r="B20" s="42" t="s">
        <v>185</v>
      </c>
      <c r="C20" s="27" t="s">
        <v>76</v>
      </c>
      <c r="D20" s="27" t="s">
        <v>146</v>
      </c>
      <c r="E20" s="38" t="s">
        <v>155</v>
      </c>
      <c r="F20" s="29" t="s">
        <v>196</v>
      </c>
      <c r="G20" s="8"/>
      <c r="H20" s="27" t="s">
        <v>206</v>
      </c>
      <c r="I20" s="27" t="s">
        <v>90</v>
      </c>
      <c r="J20" s="21">
        <f t="shared" si="0"/>
        <v>16</v>
      </c>
      <c r="K20" s="8" t="s">
        <v>170</v>
      </c>
      <c r="L20" s="20" t="str">
        <f>IF(I20="","",VLOOKUP(LEFT(I20,5),Munka1!B:C,2,0))</f>
        <v>MVM FŐGÁZ Földgázhálózati Kft.</v>
      </c>
      <c r="M20" s="20" t="str">
        <f>IF(I20="","",VLOOKUP(LEFT(I20,5),Munka1!B:D,3,0))</f>
        <v>1081 Budapest, II. János Pál pápa tér 20.</v>
      </c>
      <c r="N20" s="49">
        <v>44835</v>
      </c>
      <c r="O20" s="20">
        <f t="shared" si="1"/>
        <v>1500</v>
      </c>
      <c r="P20" s="27">
        <v>100</v>
      </c>
      <c r="Q20" s="25">
        <f t="shared" si="3"/>
        <v>1053</v>
      </c>
      <c r="R20" s="32">
        <v>104654</v>
      </c>
      <c r="S20" s="51">
        <f t="shared" si="4"/>
        <v>1101610</v>
      </c>
      <c r="T20" s="52">
        <f t="shared" si="5"/>
        <v>1101610</v>
      </c>
      <c r="U20" s="24">
        <v>7326</v>
      </c>
      <c r="V20" s="24">
        <v>11512</v>
      </c>
      <c r="W20" s="24">
        <v>20931</v>
      </c>
      <c r="X20" s="24">
        <v>20931</v>
      </c>
      <c r="Y20" s="24">
        <v>14652</v>
      </c>
      <c r="Z20" s="24">
        <v>11512</v>
      </c>
      <c r="AA20" s="24">
        <v>8372</v>
      </c>
      <c r="AB20" s="24">
        <v>2093</v>
      </c>
      <c r="AC20" s="24">
        <v>2093</v>
      </c>
      <c r="AD20" s="24">
        <v>1047</v>
      </c>
      <c r="AE20" s="24">
        <v>1047</v>
      </c>
      <c r="AF20" s="24">
        <v>3140</v>
      </c>
      <c r="AG20" s="48">
        <f t="shared" si="6"/>
        <v>77113</v>
      </c>
      <c r="AH20" s="48">
        <f t="shared" si="7"/>
        <v>121175</v>
      </c>
      <c r="AI20" s="48">
        <f t="shared" si="8"/>
        <v>220320</v>
      </c>
      <c r="AJ20" s="48">
        <f t="shared" si="9"/>
        <v>220320</v>
      </c>
      <c r="AK20" s="48">
        <f t="shared" si="10"/>
        <v>154227</v>
      </c>
      <c r="AL20" s="48">
        <f t="shared" si="11"/>
        <v>121175</v>
      </c>
      <c r="AM20" s="48">
        <f t="shared" si="12"/>
        <v>88124</v>
      </c>
      <c r="AN20" s="48">
        <f t="shared" si="13"/>
        <v>22031</v>
      </c>
      <c r="AO20" s="48">
        <f t="shared" si="14"/>
        <v>22031</v>
      </c>
      <c r="AP20" s="48">
        <f t="shared" si="15"/>
        <v>11021</v>
      </c>
      <c r="AQ20" s="48">
        <f t="shared" si="16"/>
        <v>11021</v>
      </c>
      <c r="AR20" s="48">
        <f t="shared" si="17"/>
        <v>33052</v>
      </c>
    </row>
    <row r="21" spans="1:44" s="4" customFormat="1" ht="51.75" customHeight="1" x14ac:dyDescent="0.25">
      <c r="A21" s="13">
        <v>13</v>
      </c>
      <c r="B21" s="42" t="s">
        <v>185</v>
      </c>
      <c r="C21" s="27" t="s">
        <v>76</v>
      </c>
      <c r="D21" s="27" t="s">
        <v>146</v>
      </c>
      <c r="E21" s="38" t="s">
        <v>154</v>
      </c>
      <c r="F21" s="29" t="s">
        <v>196</v>
      </c>
      <c r="G21" s="8"/>
      <c r="H21" s="27" t="s">
        <v>207</v>
      </c>
      <c r="I21" s="27" t="s">
        <v>91</v>
      </c>
      <c r="J21" s="21">
        <f t="shared" si="0"/>
        <v>16</v>
      </c>
      <c r="K21" s="8" t="s">
        <v>170</v>
      </c>
      <c r="L21" s="20" t="str">
        <f>IF(I21="","",VLOOKUP(LEFT(I21,5),Munka1!B:C,2,0))</f>
        <v>MVM FŐGÁZ Földgázhálózati Kft.</v>
      </c>
      <c r="M21" s="20" t="str">
        <f>IF(I21="","",VLOOKUP(LEFT(I21,5),Munka1!B:D,3,0))</f>
        <v>1081 Budapest, II. János Pál pápa tér 20.</v>
      </c>
      <c r="N21" s="49">
        <v>44835</v>
      </c>
      <c r="O21" s="20">
        <f t="shared" si="1"/>
        <v>975</v>
      </c>
      <c r="P21" s="27">
        <v>65</v>
      </c>
      <c r="Q21" s="25">
        <f t="shared" si="3"/>
        <v>684</v>
      </c>
      <c r="R21" s="32">
        <v>54246</v>
      </c>
      <c r="S21" s="51">
        <f t="shared" si="4"/>
        <v>570972</v>
      </c>
      <c r="T21" s="52">
        <f t="shared" si="5"/>
        <v>570972</v>
      </c>
      <c r="U21" s="24">
        <v>3797</v>
      </c>
      <c r="V21" s="24">
        <v>5967</v>
      </c>
      <c r="W21" s="24">
        <v>10849</v>
      </c>
      <c r="X21" s="24">
        <v>10849</v>
      </c>
      <c r="Y21" s="24">
        <v>7594</v>
      </c>
      <c r="Z21" s="24">
        <v>5967</v>
      </c>
      <c r="AA21" s="24">
        <v>4340</v>
      </c>
      <c r="AB21" s="24">
        <v>1085</v>
      </c>
      <c r="AC21" s="24">
        <v>1085</v>
      </c>
      <c r="AD21" s="24">
        <v>542</v>
      </c>
      <c r="AE21" s="24">
        <v>542</v>
      </c>
      <c r="AF21" s="24">
        <v>1627</v>
      </c>
      <c r="AG21" s="48">
        <f t="shared" si="6"/>
        <v>39967</v>
      </c>
      <c r="AH21" s="48">
        <f t="shared" si="7"/>
        <v>62809</v>
      </c>
      <c r="AI21" s="48">
        <f t="shared" si="8"/>
        <v>114196</v>
      </c>
      <c r="AJ21" s="48">
        <f t="shared" si="9"/>
        <v>114196</v>
      </c>
      <c r="AK21" s="48">
        <f t="shared" si="10"/>
        <v>79934</v>
      </c>
      <c r="AL21" s="48">
        <f t="shared" si="11"/>
        <v>62809</v>
      </c>
      <c r="AM21" s="48">
        <f t="shared" si="12"/>
        <v>45683</v>
      </c>
      <c r="AN21" s="48">
        <f t="shared" si="13"/>
        <v>11421</v>
      </c>
      <c r="AO21" s="48">
        <f t="shared" si="14"/>
        <v>11421</v>
      </c>
      <c r="AP21" s="48">
        <f t="shared" si="15"/>
        <v>5705</v>
      </c>
      <c r="AQ21" s="48">
        <f t="shared" si="16"/>
        <v>5705</v>
      </c>
      <c r="AR21" s="48">
        <f t="shared" si="17"/>
        <v>17126</v>
      </c>
    </row>
    <row r="22" spans="1:44" s="4" customFormat="1" ht="51.75" customHeight="1" x14ac:dyDescent="0.25">
      <c r="A22" s="13">
        <v>14</v>
      </c>
      <c r="B22" s="42" t="s">
        <v>185</v>
      </c>
      <c r="C22" s="27" t="s">
        <v>76</v>
      </c>
      <c r="D22" s="27" t="s">
        <v>146</v>
      </c>
      <c r="E22" s="38" t="s">
        <v>154</v>
      </c>
      <c r="F22" s="29" t="s">
        <v>196</v>
      </c>
      <c r="G22" s="8"/>
      <c r="H22" s="27" t="s">
        <v>208</v>
      </c>
      <c r="I22" s="27" t="s">
        <v>92</v>
      </c>
      <c r="J22" s="21">
        <f t="shared" si="0"/>
        <v>16</v>
      </c>
      <c r="K22" s="8" t="s">
        <v>170</v>
      </c>
      <c r="L22" s="20" t="str">
        <f>IF(I22="","",VLOOKUP(LEFT(I22,5),Munka1!B:C,2,0))</f>
        <v>MVM FŐGÁZ Földgázhálózati Kft.</v>
      </c>
      <c r="M22" s="20" t="str">
        <f>IF(I22="","",VLOOKUP(LEFT(I22,5),Munka1!B:D,3,0))</f>
        <v>1081 Budapest, II. János Pál pápa tér 20.</v>
      </c>
      <c r="N22" s="49">
        <v>44835</v>
      </c>
      <c r="O22" s="20">
        <f t="shared" si="1"/>
        <v>975</v>
      </c>
      <c r="P22" s="27">
        <v>65</v>
      </c>
      <c r="Q22" s="25">
        <f t="shared" si="3"/>
        <v>684</v>
      </c>
      <c r="R22" s="32">
        <v>75426</v>
      </c>
      <c r="S22" s="51">
        <f t="shared" si="4"/>
        <v>793945</v>
      </c>
      <c r="T22" s="52">
        <f t="shared" si="5"/>
        <v>793945</v>
      </c>
      <c r="U22" s="24">
        <v>5280</v>
      </c>
      <c r="V22" s="24">
        <v>8297</v>
      </c>
      <c r="W22" s="24">
        <v>15085</v>
      </c>
      <c r="X22" s="24">
        <v>15085</v>
      </c>
      <c r="Y22" s="24">
        <v>10560</v>
      </c>
      <c r="Z22" s="24">
        <v>8297</v>
      </c>
      <c r="AA22" s="24">
        <v>6034</v>
      </c>
      <c r="AB22" s="24">
        <v>1509</v>
      </c>
      <c r="AC22" s="24">
        <v>1509</v>
      </c>
      <c r="AD22" s="24">
        <v>754</v>
      </c>
      <c r="AE22" s="24">
        <v>754</v>
      </c>
      <c r="AF22" s="24">
        <v>2263</v>
      </c>
      <c r="AG22" s="48">
        <f t="shared" si="6"/>
        <v>55577</v>
      </c>
      <c r="AH22" s="48">
        <f t="shared" si="7"/>
        <v>87334</v>
      </c>
      <c r="AI22" s="48">
        <f t="shared" si="8"/>
        <v>158785</v>
      </c>
      <c r="AJ22" s="48">
        <f t="shared" si="9"/>
        <v>158785</v>
      </c>
      <c r="AK22" s="48">
        <f t="shared" si="10"/>
        <v>111154</v>
      </c>
      <c r="AL22" s="48">
        <f t="shared" si="11"/>
        <v>87334</v>
      </c>
      <c r="AM22" s="48">
        <f t="shared" si="12"/>
        <v>63514</v>
      </c>
      <c r="AN22" s="48">
        <f t="shared" si="13"/>
        <v>15884</v>
      </c>
      <c r="AO22" s="48">
        <f t="shared" si="14"/>
        <v>15884</v>
      </c>
      <c r="AP22" s="48">
        <f t="shared" si="15"/>
        <v>7937</v>
      </c>
      <c r="AQ22" s="48">
        <f t="shared" si="16"/>
        <v>7937</v>
      </c>
      <c r="AR22" s="48">
        <f t="shared" si="17"/>
        <v>23820</v>
      </c>
    </row>
    <row r="23" spans="1:44" s="4" customFormat="1" ht="51.75" customHeight="1" x14ac:dyDescent="0.25">
      <c r="A23" s="13">
        <v>15</v>
      </c>
      <c r="B23" s="42" t="s">
        <v>185</v>
      </c>
      <c r="C23" s="27" t="s">
        <v>76</v>
      </c>
      <c r="D23" s="27" t="s">
        <v>146</v>
      </c>
      <c r="E23" s="38" t="s">
        <v>156</v>
      </c>
      <c r="F23" s="29" t="s">
        <v>196</v>
      </c>
      <c r="G23" s="8"/>
      <c r="H23" s="27" t="s">
        <v>209</v>
      </c>
      <c r="I23" s="27" t="s">
        <v>93</v>
      </c>
      <c r="J23" s="21">
        <f t="shared" si="0"/>
        <v>16</v>
      </c>
      <c r="K23" s="8" t="s">
        <v>170</v>
      </c>
      <c r="L23" s="20" t="str">
        <f>IF(I23="","",VLOOKUP(LEFT(I23,5),Munka1!B:C,2,0))</f>
        <v>MVM FŐGÁZ Földgázhálózati Kft.</v>
      </c>
      <c r="M23" s="20" t="str">
        <f>IF(I23="","",VLOOKUP(LEFT(I23,5),Munka1!B:D,3,0))</f>
        <v>1081 Budapest, II. János Pál pápa tér 20.</v>
      </c>
      <c r="N23" s="49">
        <v>44835</v>
      </c>
      <c r="O23" s="20">
        <f t="shared" si="1"/>
        <v>1125</v>
      </c>
      <c r="P23" s="27">
        <v>75</v>
      </c>
      <c r="Q23" s="25">
        <f t="shared" si="3"/>
        <v>789</v>
      </c>
      <c r="R23" s="32">
        <v>57158</v>
      </c>
      <c r="S23" s="51">
        <f t="shared" si="4"/>
        <v>601654</v>
      </c>
      <c r="T23" s="52">
        <f t="shared" si="5"/>
        <v>601654</v>
      </c>
      <c r="U23" s="24">
        <v>4001</v>
      </c>
      <c r="V23" s="24">
        <v>6287</v>
      </c>
      <c r="W23" s="24">
        <v>11432</v>
      </c>
      <c r="X23" s="24">
        <v>11432</v>
      </c>
      <c r="Y23" s="24">
        <v>8002</v>
      </c>
      <c r="Z23" s="24">
        <v>6287</v>
      </c>
      <c r="AA23" s="24">
        <v>4573</v>
      </c>
      <c r="AB23" s="24">
        <v>1143</v>
      </c>
      <c r="AC23" s="24">
        <v>1143</v>
      </c>
      <c r="AD23" s="24">
        <v>572</v>
      </c>
      <c r="AE23" s="24">
        <v>572</v>
      </c>
      <c r="AF23" s="24">
        <v>1715</v>
      </c>
      <c r="AG23" s="48">
        <f t="shared" si="6"/>
        <v>42114</v>
      </c>
      <c r="AH23" s="48">
        <f t="shared" si="7"/>
        <v>66177</v>
      </c>
      <c r="AI23" s="48">
        <f t="shared" si="8"/>
        <v>120333</v>
      </c>
      <c r="AJ23" s="48">
        <f t="shared" si="9"/>
        <v>120333</v>
      </c>
      <c r="AK23" s="48">
        <f t="shared" si="10"/>
        <v>84229</v>
      </c>
      <c r="AL23" s="48">
        <f t="shared" si="11"/>
        <v>66177</v>
      </c>
      <c r="AM23" s="48">
        <f t="shared" si="12"/>
        <v>48135</v>
      </c>
      <c r="AN23" s="48">
        <f t="shared" si="13"/>
        <v>12031</v>
      </c>
      <c r="AO23" s="48">
        <f t="shared" si="14"/>
        <v>12031</v>
      </c>
      <c r="AP23" s="48">
        <f t="shared" si="15"/>
        <v>6021</v>
      </c>
      <c r="AQ23" s="48">
        <f t="shared" si="16"/>
        <v>6021</v>
      </c>
      <c r="AR23" s="48">
        <f t="shared" si="17"/>
        <v>18052</v>
      </c>
    </row>
    <row r="24" spans="1:44" s="4" customFormat="1" ht="51.75" customHeight="1" x14ac:dyDescent="0.25">
      <c r="A24" s="13">
        <v>16</v>
      </c>
      <c r="B24" s="42" t="s">
        <v>185</v>
      </c>
      <c r="C24" s="27" t="s">
        <v>76</v>
      </c>
      <c r="D24" s="27" t="s">
        <v>146</v>
      </c>
      <c r="E24" s="38" t="s">
        <v>154</v>
      </c>
      <c r="F24" s="29" t="s">
        <v>196</v>
      </c>
      <c r="G24" s="8"/>
      <c r="H24" s="27" t="s">
        <v>210</v>
      </c>
      <c r="I24" s="27" t="s">
        <v>94</v>
      </c>
      <c r="J24" s="21">
        <f t="shared" si="0"/>
        <v>16</v>
      </c>
      <c r="K24" s="8" t="s">
        <v>170</v>
      </c>
      <c r="L24" s="20" t="str">
        <f>IF(I24="","",VLOOKUP(LEFT(I24,5),Munka1!B:C,2,0))</f>
        <v>MVM FŐGÁZ Földgázhálózati Kft.</v>
      </c>
      <c r="M24" s="20" t="str">
        <f>IF(I24="","",VLOOKUP(LEFT(I24,5),Munka1!B:D,3,0))</f>
        <v>1081 Budapest, II. János Pál pápa tér 20.</v>
      </c>
      <c r="N24" s="49">
        <v>44835</v>
      </c>
      <c r="O24" s="20">
        <f t="shared" si="1"/>
        <v>720</v>
      </c>
      <c r="P24" s="27">
        <v>48</v>
      </c>
      <c r="Q24" s="25">
        <f t="shared" si="3"/>
        <v>505</v>
      </c>
      <c r="R24" s="32">
        <v>70340</v>
      </c>
      <c r="S24" s="51">
        <f t="shared" si="4"/>
        <v>740390</v>
      </c>
      <c r="T24" s="52">
        <f t="shared" si="5"/>
        <v>740390</v>
      </c>
      <c r="U24" s="24">
        <v>4924</v>
      </c>
      <c r="V24" s="24">
        <v>7737</v>
      </c>
      <c r="W24" s="24">
        <v>14068</v>
      </c>
      <c r="X24" s="24">
        <v>14068</v>
      </c>
      <c r="Y24" s="24">
        <v>9848</v>
      </c>
      <c r="Z24" s="24">
        <v>7737</v>
      </c>
      <c r="AA24" s="24">
        <v>5627</v>
      </c>
      <c r="AB24" s="24">
        <v>1407</v>
      </c>
      <c r="AC24" s="24">
        <v>1407</v>
      </c>
      <c r="AD24" s="24">
        <v>703</v>
      </c>
      <c r="AE24" s="24">
        <v>703</v>
      </c>
      <c r="AF24" s="24">
        <v>2110</v>
      </c>
      <c r="AG24" s="48">
        <f t="shared" si="6"/>
        <v>51830</v>
      </c>
      <c r="AH24" s="48">
        <f t="shared" si="7"/>
        <v>81440</v>
      </c>
      <c r="AI24" s="48">
        <f t="shared" si="8"/>
        <v>148080</v>
      </c>
      <c r="AJ24" s="48">
        <f t="shared" si="9"/>
        <v>148080</v>
      </c>
      <c r="AK24" s="48">
        <f t="shared" si="10"/>
        <v>103660</v>
      </c>
      <c r="AL24" s="48">
        <f t="shared" si="11"/>
        <v>81440</v>
      </c>
      <c r="AM24" s="48">
        <f t="shared" si="12"/>
        <v>59230</v>
      </c>
      <c r="AN24" s="48">
        <f t="shared" si="13"/>
        <v>14810</v>
      </c>
      <c r="AO24" s="48">
        <f t="shared" si="14"/>
        <v>14810</v>
      </c>
      <c r="AP24" s="48">
        <f t="shared" si="15"/>
        <v>7400</v>
      </c>
      <c r="AQ24" s="48">
        <f t="shared" si="16"/>
        <v>7400</v>
      </c>
      <c r="AR24" s="48">
        <f t="shared" si="17"/>
        <v>22210</v>
      </c>
    </row>
    <row r="25" spans="1:44" s="4" customFormat="1" ht="51.75" customHeight="1" x14ac:dyDescent="0.25">
      <c r="A25" s="13">
        <v>17</v>
      </c>
      <c r="B25" s="42" t="s">
        <v>185</v>
      </c>
      <c r="C25" s="27" t="s">
        <v>76</v>
      </c>
      <c r="D25" s="27" t="s">
        <v>146</v>
      </c>
      <c r="E25" s="38" t="s">
        <v>154</v>
      </c>
      <c r="F25" s="29" t="s">
        <v>197</v>
      </c>
      <c r="G25" s="8"/>
      <c r="H25" s="27" t="s">
        <v>211</v>
      </c>
      <c r="I25" s="36" t="s">
        <v>95</v>
      </c>
      <c r="J25" s="21">
        <f t="shared" si="0"/>
        <v>16</v>
      </c>
      <c r="K25" s="8" t="s">
        <v>170</v>
      </c>
      <c r="L25" s="20" t="str">
        <f>IF(I25="","",VLOOKUP(LEFT(I25,5),Munka1!B:C,2,0))</f>
        <v>MVM FŐGÁZ Földgázhálózati Kft.</v>
      </c>
      <c r="M25" s="20" t="str">
        <f>IF(I25="","",VLOOKUP(LEFT(I25,5),Munka1!B:D,3,0))</f>
        <v>1081 Budapest, II. János Pál pápa tér 20.</v>
      </c>
      <c r="N25" s="49">
        <v>44835</v>
      </c>
      <c r="O25" s="20">
        <f t="shared" si="1"/>
        <v>975</v>
      </c>
      <c r="P25" s="27">
        <v>65</v>
      </c>
      <c r="Q25" s="25">
        <f t="shared" si="3"/>
        <v>684</v>
      </c>
      <c r="R25" s="32">
        <v>31690</v>
      </c>
      <c r="S25" s="51">
        <f t="shared" si="4"/>
        <v>333580</v>
      </c>
      <c r="T25" s="52">
        <f t="shared" si="5"/>
        <v>333580</v>
      </c>
      <c r="U25" s="24">
        <v>2218</v>
      </c>
      <c r="V25" s="24">
        <v>3486</v>
      </c>
      <c r="W25" s="24">
        <v>6338</v>
      </c>
      <c r="X25" s="24">
        <v>6338</v>
      </c>
      <c r="Y25" s="24">
        <v>4437</v>
      </c>
      <c r="Z25" s="24">
        <v>3486</v>
      </c>
      <c r="AA25" s="24">
        <v>2535</v>
      </c>
      <c r="AB25" s="24">
        <v>634</v>
      </c>
      <c r="AC25" s="24">
        <v>634</v>
      </c>
      <c r="AD25" s="24">
        <v>317</v>
      </c>
      <c r="AE25" s="24">
        <v>317</v>
      </c>
      <c r="AF25" s="24">
        <v>951</v>
      </c>
      <c r="AG25" s="48">
        <f t="shared" si="6"/>
        <v>23347</v>
      </c>
      <c r="AH25" s="48">
        <f t="shared" si="7"/>
        <v>36694</v>
      </c>
      <c r="AI25" s="48">
        <f t="shared" si="8"/>
        <v>66714</v>
      </c>
      <c r="AJ25" s="48">
        <f t="shared" si="9"/>
        <v>66714</v>
      </c>
      <c r="AK25" s="48">
        <f t="shared" si="10"/>
        <v>46704</v>
      </c>
      <c r="AL25" s="48">
        <f t="shared" si="11"/>
        <v>36694</v>
      </c>
      <c r="AM25" s="48">
        <f t="shared" si="12"/>
        <v>26683</v>
      </c>
      <c r="AN25" s="48">
        <f t="shared" si="13"/>
        <v>6673</v>
      </c>
      <c r="AO25" s="48">
        <f t="shared" si="14"/>
        <v>6673</v>
      </c>
      <c r="AP25" s="48">
        <f t="shared" si="15"/>
        <v>3337</v>
      </c>
      <c r="AQ25" s="48">
        <f t="shared" si="16"/>
        <v>3337</v>
      </c>
      <c r="AR25" s="48">
        <f t="shared" si="17"/>
        <v>10010</v>
      </c>
    </row>
    <row r="26" spans="1:44" s="4" customFormat="1" ht="51.75" customHeight="1" x14ac:dyDescent="0.25">
      <c r="A26" s="13">
        <v>18</v>
      </c>
      <c r="B26" s="42" t="s">
        <v>179</v>
      </c>
      <c r="C26" s="27" t="s">
        <v>116</v>
      </c>
      <c r="D26" s="27" t="s">
        <v>192</v>
      </c>
      <c r="E26" s="38" t="s">
        <v>144</v>
      </c>
      <c r="F26" s="29" t="s">
        <v>192</v>
      </c>
      <c r="G26" s="35"/>
      <c r="H26" s="27" t="s">
        <v>212</v>
      </c>
      <c r="I26" s="36" t="s">
        <v>96</v>
      </c>
      <c r="J26" s="21">
        <f t="shared" si="0"/>
        <v>16</v>
      </c>
      <c r="K26" s="35" t="s">
        <v>140</v>
      </c>
      <c r="L26" s="20" t="str">
        <f>IF(I26="","",VLOOKUP(LEFT(I26,5),Munka1!B:C,2,0))</f>
        <v>MVM FŐGÁZ Földgázhálózati Kft.</v>
      </c>
      <c r="M26" s="20" t="str">
        <f>IF(I26="","",VLOOKUP(LEFT(I26,5),Munka1!B:D,3,0))</f>
        <v>1081 Budapest, II. János Pál pápa tér 20.</v>
      </c>
      <c r="N26" s="49">
        <v>44927</v>
      </c>
      <c r="O26" s="20">
        <f t="shared" si="1"/>
        <v>60</v>
      </c>
      <c r="P26" s="27">
        <v>4</v>
      </c>
      <c r="Q26" s="25">
        <f t="shared" si="3"/>
        <v>42</v>
      </c>
      <c r="R26" s="32">
        <v>20</v>
      </c>
      <c r="S26" s="51">
        <f t="shared" si="4"/>
        <v>201</v>
      </c>
      <c r="T26" s="52">
        <f>SUBTOTAL(9,AJ26:AR26)</f>
        <v>127</v>
      </c>
      <c r="U26" s="24">
        <v>1</v>
      </c>
      <c r="V26" s="24">
        <v>2</v>
      </c>
      <c r="W26" s="24">
        <v>4</v>
      </c>
      <c r="X26" s="24">
        <v>4</v>
      </c>
      <c r="Y26" s="24">
        <v>3</v>
      </c>
      <c r="Z26" s="24">
        <v>2</v>
      </c>
      <c r="AA26" s="24">
        <v>2</v>
      </c>
      <c r="AB26" s="24">
        <v>0</v>
      </c>
      <c r="AC26" s="24">
        <v>0</v>
      </c>
      <c r="AD26" s="24">
        <v>0</v>
      </c>
      <c r="AE26" s="24">
        <v>0</v>
      </c>
      <c r="AF26" s="24">
        <v>1</v>
      </c>
      <c r="AG26" s="48">
        <f t="shared" si="6"/>
        <v>11</v>
      </c>
      <c r="AH26" s="48">
        <f t="shared" si="7"/>
        <v>21</v>
      </c>
      <c r="AI26" s="48">
        <f t="shared" si="8"/>
        <v>42</v>
      </c>
      <c r="AJ26" s="48">
        <f t="shared" si="9"/>
        <v>42</v>
      </c>
      <c r="AK26" s="48">
        <f t="shared" si="10"/>
        <v>32</v>
      </c>
      <c r="AL26" s="48">
        <f t="shared" si="11"/>
        <v>21</v>
      </c>
      <c r="AM26" s="48">
        <f t="shared" si="12"/>
        <v>21</v>
      </c>
      <c r="AN26" s="48">
        <f t="shared" si="13"/>
        <v>0</v>
      </c>
      <c r="AO26" s="48">
        <f t="shared" si="14"/>
        <v>0</v>
      </c>
      <c r="AP26" s="48">
        <f t="shared" si="15"/>
        <v>0</v>
      </c>
      <c r="AQ26" s="48">
        <f t="shared" si="16"/>
        <v>0</v>
      </c>
      <c r="AR26" s="48">
        <f t="shared" si="17"/>
        <v>11</v>
      </c>
    </row>
    <row r="27" spans="1:44" s="4" customFormat="1" ht="51.75" customHeight="1" x14ac:dyDescent="0.25">
      <c r="A27" s="13">
        <v>19</v>
      </c>
      <c r="B27" s="42" t="s">
        <v>179</v>
      </c>
      <c r="C27" s="27" t="s">
        <v>116</v>
      </c>
      <c r="D27" s="27" t="s">
        <v>192</v>
      </c>
      <c r="E27" s="38" t="s">
        <v>144</v>
      </c>
      <c r="F27" s="29" t="s">
        <v>192</v>
      </c>
      <c r="G27" s="35"/>
      <c r="H27" s="27" t="s">
        <v>113</v>
      </c>
      <c r="I27" s="36" t="s">
        <v>97</v>
      </c>
      <c r="J27" s="21">
        <f t="shared" si="0"/>
        <v>16</v>
      </c>
      <c r="K27" s="35" t="s">
        <v>140</v>
      </c>
      <c r="L27" s="20" t="str">
        <f>IF(I27="","",VLOOKUP(LEFT(I27,5),Munka1!B:C,2,0))</f>
        <v>MVM FŐGÁZ Földgázhálózati Kft.</v>
      </c>
      <c r="M27" s="20" t="str">
        <f>IF(I27="","",VLOOKUP(LEFT(I27,5),Munka1!B:D,3,0))</f>
        <v>1081 Budapest, II. János Pál pápa tér 20.</v>
      </c>
      <c r="N27" s="49">
        <v>44927</v>
      </c>
      <c r="O27" s="20">
        <f t="shared" si="1"/>
        <v>150</v>
      </c>
      <c r="P27" s="27">
        <v>10</v>
      </c>
      <c r="Q27" s="25">
        <f t="shared" si="3"/>
        <v>105</v>
      </c>
      <c r="R27" s="32">
        <v>10776</v>
      </c>
      <c r="S27" s="51">
        <f t="shared" si="4"/>
        <v>113430</v>
      </c>
      <c r="T27" s="52">
        <f t="shared" ref="T27:T56" si="18">SUBTOTAL(9,AJ27:AR27)</f>
        <v>70336</v>
      </c>
      <c r="U27" s="24">
        <v>754</v>
      </c>
      <c r="V27" s="24">
        <v>1185</v>
      </c>
      <c r="W27" s="24">
        <v>2155</v>
      </c>
      <c r="X27" s="24">
        <v>2155</v>
      </c>
      <c r="Y27" s="24">
        <v>1509</v>
      </c>
      <c r="Z27" s="24">
        <v>1185</v>
      </c>
      <c r="AA27" s="24">
        <v>862</v>
      </c>
      <c r="AB27" s="24">
        <v>216</v>
      </c>
      <c r="AC27" s="24">
        <v>216</v>
      </c>
      <c r="AD27" s="24">
        <v>108</v>
      </c>
      <c r="AE27" s="24">
        <v>108</v>
      </c>
      <c r="AF27" s="24">
        <v>323</v>
      </c>
      <c r="AG27" s="48">
        <f t="shared" si="6"/>
        <v>7937</v>
      </c>
      <c r="AH27" s="48">
        <f t="shared" si="7"/>
        <v>12473</v>
      </c>
      <c r="AI27" s="48">
        <f t="shared" si="8"/>
        <v>22684</v>
      </c>
      <c r="AJ27" s="48">
        <f t="shared" si="9"/>
        <v>22684</v>
      </c>
      <c r="AK27" s="48">
        <f t="shared" si="10"/>
        <v>15884</v>
      </c>
      <c r="AL27" s="48">
        <f t="shared" si="11"/>
        <v>12473</v>
      </c>
      <c r="AM27" s="48">
        <f t="shared" si="12"/>
        <v>9073</v>
      </c>
      <c r="AN27" s="48">
        <f t="shared" si="13"/>
        <v>2274</v>
      </c>
      <c r="AO27" s="48">
        <f t="shared" si="14"/>
        <v>2274</v>
      </c>
      <c r="AP27" s="48">
        <f t="shared" si="15"/>
        <v>1137</v>
      </c>
      <c r="AQ27" s="48">
        <f t="shared" si="16"/>
        <v>1137</v>
      </c>
      <c r="AR27" s="48">
        <f t="shared" si="17"/>
        <v>3400</v>
      </c>
    </row>
    <row r="28" spans="1:44" s="4" customFormat="1" ht="51.75" customHeight="1" x14ac:dyDescent="0.25">
      <c r="A28" s="13">
        <v>20</v>
      </c>
      <c r="B28" s="42" t="s">
        <v>179</v>
      </c>
      <c r="C28" s="27" t="s">
        <v>116</v>
      </c>
      <c r="D28" s="27" t="s">
        <v>192</v>
      </c>
      <c r="E28" s="38" t="s">
        <v>144</v>
      </c>
      <c r="F28" s="29" t="s">
        <v>192</v>
      </c>
      <c r="G28" s="35"/>
      <c r="H28" s="27" t="s">
        <v>213</v>
      </c>
      <c r="I28" s="36" t="s">
        <v>98</v>
      </c>
      <c r="J28" s="21">
        <f t="shared" si="0"/>
        <v>16</v>
      </c>
      <c r="K28" s="35" t="s">
        <v>140</v>
      </c>
      <c r="L28" s="20" t="str">
        <f>IF(I28="","",VLOOKUP(LEFT(I28,5),Munka1!B:C,2,0))</f>
        <v>MVM FŐGÁZ Földgázhálózati Kft.</v>
      </c>
      <c r="M28" s="20" t="str">
        <f>IF(I28="","",VLOOKUP(LEFT(I28,5),Munka1!B:D,3,0))</f>
        <v>1081 Budapest, II. János Pál pápa tér 20.</v>
      </c>
      <c r="N28" s="49">
        <v>44927</v>
      </c>
      <c r="O28" s="20">
        <f t="shared" si="1"/>
        <v>60</v>
      </c>
      <c r="P28" s="27">
        <v>4</v>
      </c>
      <c r="Q28" s="25">
        <f t="shared" si="3"/>
        <v>42</v>
      </c>
      <c r="R28" s="32">
        <v>10</v>
      </c>
      <c r="S28" s="51">
        <f t="shared" si="4"/>
        <v>97</v>
      </c>
      <c r="T28" s="52">
        <f t="shared" si="18"/>
        <v>54</v>
      </c>
      <c r="U28" s="24">
        <v>1</v>
      </c>
      <c r="V28" s="24">
        <v>1</v>
      </c>
      <c r="W28" s="24">
        <v>2</v>
      </c>
      <c r="X28" s="24">
        <v>2</v>
      </c>
      <c r="Y28" s="24">
        <v>1</v>
      </c>
      <c r="Z28" s="24">
        <v>1</v>
      </c>
      <c r="AA28" s="24">
        <v>1</v>
      </c>
      <c r="AB28" s="24">
        <v>0</v>
      </c>
      <c r="AC28" s="24">
        <v>0</v>
      </c>
      <c r="AD28" s="24">
        <v>0</v>
      </c>
      <c r="AE28" s="24">
        <v>0</v>
      </c>
      <c r="AF28" s="24">
        <v>0</v>
      </c>
      <c r="AG28" s="48">
        <f t="shared" si="6"/>
        <v>11</v>
      </c>
      <c r="AH28" s="48">
        <f t="shared" si="7"/>
        <v>11</v>
      </c>
      <c r="AI28" s="48">
        <f t="shared" si="8"/>
        <v>21</v>
      </c>
      <c r="AJ28" s="48">
        <f t="shared" si="9"/>
        <v>21</v>
      </c>
      <c r="AK28" s="48">
        <f t="shared" si="10"/>
        <v>11</v>
      </c>
      <c r="AL28" s="48">
        <f t="shared" si="11"/>
        <v>11</v>
      </c>
      <c r="AM28" s="48">
        <f t="shared" si="12"/>
        <v>11</v>
      </c>
      <c r="AN28" s="48">
        <f t="shared" si="13"/>
        <v>0</v>
      </c>
      <c r="AO28" s="48">
        <f t="shared" si="14"/>
        <v>0</v>
      </c>
      <c r="AP28" s="48">
        <f t="shared" si="15"/>
        <v>0</v>
      </c>
      <c r="AQ28" s="48">
        <f t="shared" si="16"/>
        <v>0</v>
      </c>
      <c r="AR28" s="48">
        <f t="shared" si="17"/>
        <v>0</v>
      </c>
    </row>
    <row r="29" spans="1:44" s="4" customFormat="1" ht="51.75" customHeight="1" x14ac:dyDescent="0.25">
      <c r="A29" s="13">
        <v>21</v>
      </c>
      <c r="B29" s="42" t="s">
        <v>179</v>
      </c>
      <c r="C29" s="27" t="s">
        <v>116</v>
      </c>
      <c r="D29" s="27" t="s">
        <v>192</v>
      </c>
      <c r="E29" s="38" t="s">
        <v>144</v>
      </c>
      <c r="F29" s="29" t="s">
        <v>192</v>
      </c>
      <c r="G29" s="35"/>
      <c r="H29" s="27" t="s">
        <v>214</v>
      </c>
      <c r="I29" s="36" t="s">
        <v>99</v>
      </c>
      <c r="J29" s="21">
        <f t="shared" si="0"/>
        <v>16</v>
      </c>
      <c r="K29" s="35" t="s">
        <v>140</v>
      </c>
      <c r="L29" s="20" t="str">
        <f>IF(I29="","",VLOOKUP(LEFT(I29,5),Munka1!B:C,2,0))</f>
        <v>E.ON Közép-dunántúli Gázhálózati Zrt.</v>
      </c>
      <c r="M29" s="20" t="str">
        <f>IF(I29="","",VLOOKUP(LEFT(I29,5),Munka1!B:D,3,0))</f>
        <v>8800 Nagykanizsa, Zrínyi Miklós út 32.</v>
      </c>
      <c r="N29" s="49">
        <v>44927</v>
      </c>
      <c r="O29" s="20">
        <f t="shared" si="1"/>
        <v>60</v>
      </c>
      <c r="P29" s="27">
        <v>4</v>
      </c>
      <c r="Q29" s="25">
        <f t="shared" si="3"/>
        <v>42</v>
      </c>
      <c r="R29" s="32">
        <v>4846</v>
      </c>
      <c r="S29" s="51">
        <f t="shared" si="4"/>
        <v>50987</v>
      </c>
      <c r="T29" s="52">
        <f t="shared" si="18"/>
        <v>31609</v>
      </c>
      <c r="U29" s="24">
        <v>339</v>
      </c>
      <c r="V29" s="24">
        <v>533</v>
      </c>
      <c r="W29" s="24">
        <v>969</v>
      </c>
      <c r="X29" s="24">
        <v>969</v>
      </c>
      <c r="Y29" s="24">
        <v>678</v>
      </c>
      <c r="Z29" s="24">
        <v>533</v>
      </c>
      <c r="AA29" s="24">
        <v>388</v>
      </c>
      <c r="AB29" s="24">
        <v>97</v>
      </c>
      <c r="AC29" s="24">
        <v>97</v>
      </c>
      <c r="AD29" s="24">
        <v>48</v>
      </c>
      <c r="AE29" s="24">
        <v>48</v>
      </c>
      <c r="AF29" s="24">
        <v>145</v>
      </c>
      <c r="AG29" s="48">
        <f t="shared" si="6"/>
        <v>3568</v>
      </c>
      <c r="AH29" s="48">
        <f t="shared" si="7"/>
        <v>5610</v>
      </c>
      <c r="AI29" s="48">
        <f t="shared" si="8"/>
        <v>10200</v>
      </c>
      <c r="AJ29" s="48">
        <f t="shared" si="9"/>
        <v>10200</v>
      </c>
      <c r="AK29" s="48">
        <f t="shared" si="10"/>
        <v>7137</v>
      </c>
      <c r="AL29" s="48">
        <f t="shared" si="11"/>
        <v>5610</v>
      </c>
      <c r="AM29" s="48">
        <f t="shared" si="12"/>
        <v>4084</v>
      </c>
      <c r="AN29" s="48">
        <f t="shared" si="13"/>
        <v>1021</v>
      </c>
      <c r="AO29" s="48">
        <f t="shared" si="14"/>
        <v>1021</v>
      </c>
      <c r="AP29" s="48">
        <f t="shared" si="15"/>
        <v>505</v>
      </c>
      <c r="AQ29" s="48">
        <f t="shared" si="16"/>
        <v>505</v>
      </c>
      <c r="AR29" s="48">
        <f t="shared" si="17"/>
        <v>1526</v>
      </c>
    </row>
    <row r="30" spans="1:44" s="4" customFormat="1" ht="51.75" customHeight="1" x14ac:dyDescent="0.25">
      <c r="A30" s="13">
        <v>22</v>
      </c>
      <c r="B30" s="42" t="s">
        <v>179</v>
      </c>
      <c r="C30" s="27" t="s">
        <v>116</v>
      </c>
      <c r="D30" s="27" t="s">
        <v>192</v>
      </c>
      <c r="E30" s="38" t="s">
        <v>144</v>
      </c>
      <c r="F30" s="29" t="s">
        <v>192</v>
      </c>
      <c r="G30" s="35"/>
      <c r="H30" s="27" t="s">
        <v>215</v>
      </c>
      <c r="I30" s="36" t="s">
        <v>100</v>
      </c>
      <c r="J30" s="21">
        <f t="shared" si="0"/>
        <v>16</v>
      </c>
      <c r="K30" s="35" t="s">
        <v>140</v>
      </c>
      <c r="L30" s="20" t="str">
        <f>IF(I30="","",VLOOKUP(LEFT(I30,5),Munka1!B:C,2,0))</f>
        <v>MVM FŐGÁZ Földgázhálózati Kft.</v>
      </c>
      <c r="M30" s="20" t="str">
        <f>IF(I30="","",VLOOKUP(LEFT(I30,5),Munka1!B:D,3,0))</f>
        <v>1081 Budapest, II. János Pál pápa tér 20.</v>
      </c>
      <c r="N30" s="49">
        <v>44927</v>
      </c>
      <c r="O30" s="20">
        <f t="shared" si="1"/>
        <v>60</v>
      </c>
      <c r="P30" s="27">
        <v>4</v>
      </c>
      <c r="Q30" s="25">
        <f t="shared" si="3"/>
        <v>42</v>
      </c>
      <c r="R30" s="32">
        <v>120</v>
      </c>
      <c r="S30" s="51">
        <f t="shared" si="4"/>
        <v>1254</v>
      </c>
      <c r="T30" s="52">
        <f t="shared" si="18"/>
        <v>780</v>
      </c>
      <c r="U30" s="24">
        <v>8</v>
      </c>
      <c r="V30" s="24">
        <v>13</v>
      </c>
      <c r="W30" s="24">
        <v>24</v>
      </c>
      <c r="X30" s="24">
        <v>24</v>
      </c>
      <c r="Y30" s="24">
        <v>17</v>
      </c>
      <c r="Z30" s="24">
        <v>13</v>
      </c>
      <c r="AA30" s="24">
        <v>10</v>
      </c>
      <c r="AB30" s="24">
        <v>2</v>
      </c>
      <c r="AC30" s="24">
        <v>2</v>
      </c>
      <c r="AD30" s="24">
        <v>1</v>
      </c>
      <c r="AE30" s="24">
        <v>1</v>
      </c>
      <c r="AF30" s="24">
        <v>4</v>
      </c>
      <c r="AG30" s="48">
        <f t="shared" si="6"/>
        <v>84</v>
      </c>
      <c r="AH30" s="48">
        <f t="shared" si="7"/>
        <v>137</v>
      </c>
      <c r="AI30" s="48">
        <f t="shared" si="8"/>
        <v>253</v>
      </c>
      <c r="AJ30" s="48">
        <f t="shared" si="9"/>
        <v>253</v>
      </c>
      <c r="AK30" s="48">
        <f t="shared" si="10"/>
        <v>179</v>
      </c>
      <c r="AL30" s="48">
        <f t="shared" si="11"/>
        <v>137</v>
      </c>
      <c r="AM30" s="48">
        <f t="shared" si="12"/>
        <v>105</v>
      </c>
      <c r="AN30" s="48">
        <f t="shared" si="13"/>
        <v>21</v>
      </c>
      <c r="AO30" s="48">
        <f t="shared" si="14"/>
        <v>21</v>
      </c>
      <c r="AP30" s="48">
        <f t="shared" si="15"/>
        <v>11</v>
      </c>
      <c r="AQ30" s="48">
        <f t="shared" si="16"/>
        <v>11</v>
      </c>
      <c r="AR30" s="48">
        <f t="shared" si="17"/>
        <v>42</v>
      </c>
    </row>
    <row r="31" spans="1:44" s="4" customFormat="1" ht="51.75" customHeight="1" x14ac:dyDescent="0.25">
      <c r="A31" s="13">
        <v>23</v>
      </c>
      <c r="B31" s="42" t="s">
        <v>179</v>
      </c>
      <c r="C31" s="27" t="s">
        <v>117</v>
      </c>
      <c r="D31" s="27" t="s">
        <v>193</v>
      </c>
      <c r="E31" s="39" t="s">
        <v>117</v>
      </c>
      <c r="F31" s="29" t="s">
        <v>195</v>
      </c>
      <c r="G31" s="8" t="s">
        <v>171</v>
      </c>
      <c r="H31" s="36" t="s">
        <v>181</v>
      </c>
      <c r="I31" s="27" t="s">
        <v>162</v>
      </c>
      <c r="J31" s="21">
        <f t="shared" si="0"/>
        <v>16</v>
      </c>
      <c r="K31" s="35" t="s">
        <v>140</v>
      </c>
      <c r="L31" s="20" t="str">
        <f>IF(I31="","",VLOOKUP(LEFT(I31,5),Munka1!B:C,2,0))</f>
        <v>MVM FŐGÁZ Földgázhálózati Kft.</v>
      </c>
      <c r="M31" s="20" t="str">
        <f>IF(I31="","",VLOOKUP(LEFT(I31,5),Munka1!B:D,3,0))</f>
        <v>1081 Budapest, II. János Pál pápa tér 20.</v>
      </c>
      <c r="N31" s="49">
        <v>44927</v>
      </c>
      <c r="O31" s="20">
        <f t="shared" si="1"/>
        <v>240</v>
      </c>
      <c r="P31" s="27">
        <v>16</v>
      </c>
      <c r="Q31" s="25">
        <f t="shared" si="3"/>
        <v>168</v>
      </c>
      <c r="R31" s="32">
        <v>15788</v>
      </c>
      <c r="S31" s="51">
        <f t="shared" si="4"/>
        <v>166204</v>
      </c>
      <c r="T31" s="52">
        <f t="shared" si="18"/>
        <v>103048</v>
      </c>
      <c r="U31" s="24">
        <v>1105</v>
      </c>
      <c r="V31" s="24">
        <v>1737</v>
      </c>
      <c r="W31" s="24">
        <v>3158</v>
      </c>
      <c r="X31" s="24">
        <v>3158</v>
      </c>
      <c r="Y31" s="24">
        <v>2210</v>
      </c>
      <c r="Z31" s="24">
        <v>1737</v>
      </c>
      <c r="AA31" s="24">
        <v>1263</v>
      </c>
      <c r="AB31" s="24">
        <v>316</v>
      </c>
      <c r="AC31" s="24">
        <v>316</v>
      </c>
      <c r="AD31" s="24">
        <v>158</v>
      </c>
      <c r="AE31" s="24">
        <v>158</v>
      </c>
      <c r="AF31" s="24">
        <v>474</v>
      </c>
      <c r="AG31" s="48">
        <f t="shared" si="6"/>
        <v>11631</v>
      </c>
      <c r="AH31" s="48">
        <f t="shared" si="7"/>
        <v>18284</v>
      </c>
      <c r="AI31" s="48">
        <f t="shared" si="8"/>
        <v>33241</v>
      </c>
      <c r="AJ31" s="48">
        <f t="shared" si="9"/>
        <v>33241</v>
      </c>
      <c r="AK31" s="48">
        <f t="shared" si="10"/>
        <v>23262</v>
      </c>
      <c r="AL31" s="48">
        <f t="shared" si="11"/>
        <v>18284</v>
      </c>
      <c r="AM31" s="48">
        <f t="shared" si="12"/>
        <v>13294</v>
      </c>
      <c r="AN31" s="48">
        <f t="shared" si="13"/>
        <v>3326</v>
      </c>
      <c r="AO31" s="48">
        <f t="shared" si="14"/>
        <v>3326</v>
      </c>
      <c r="AP31" s="48">
        <f t="shared" si="15"/>
        <v>1663</v>
      </c>
      <c r="AQ31" s="48">
        <f t="shared" si="16"/>
        <v>1663</v>
      </c>
      <c r="AR31" s="48">
        <f t="shared" si="17"/>
        <v>4989</v>
      </c>
    </row>
    <row r="32" spans="1:44" s="4" customFormat="1" ht="51.75" customHeight="1" x14ac:dyDescent="0.25">
      <c r="A32" s="13">
        <v>24</v>
      </c>
      <c r="B32" s="42" t="s">
        <v>179</v>
      </c>
      <c r="C32" s="27" t="s">
        <v>117</v>
      </c>
      <c r="D32" s="27" t="s">
        <v>193</v>
      </c>
      <c r="E32" s="38" t="s">
        <v>117</v>
      </c>
      <c r="F32" s="29" t="s">
        <v>195</v>
      </c>
      <c r="G32" s="8" t="s">
        <v>172</v>
      </c>
      <c r="H32" s="36" t="s">
        <v>182</v>
      </c>
      <c r="I32" s="27" t="s">
        <v>163</v>
      </c>
      <c r="J32" s="21">
        <f t="shared" ref="J32:J47" si="19">LEN(I32)</f>
        <v>16</v>
      </c>
      <c r="K32" s="35" t="s">
        <v>140</v>
      </c>
      <c r="L32" s="20" t="str">
        <f>IF(I32="","",VLOOKUP(LEFT(I32,5),Munka1!B:C,2,0))</f>
        <v>MVM FŐGÁZ Földgázhálózati Kft.</v>
      </c>
      <c r="M32" s="20" t="str">
        <f>IF(I32="","",VLOOKUP(LEFT(I32,5),Munka1!B:D,3,0))</f>
        <v>1081 Budapest, II. János Pál pápa tér 20.</v>
      </c>
      <c r="N32" s="49">
        <v>44927</v>
      </c>
      <c r="O32" s="20">
        <f t="shared" ref="O32:O47" si="20">P32*15</f>
        <v>60</v>
      </c>
      <c r="P32" s="27">
        <v>4</v>
      </c>
      <c r="Q32" s="25">
        <f t="shared" si="3"/>
        <v>42</v>
      </c>
      <c r="R32" s="32">
        <v>2261</v>
      </c>
      <c r="S32" s="51">
        <f t="shared" si="4"/>
        <v>23811</v>
      </c>
      <c r="T32" s="52">
        <f t="shared" si="18"/>
        <v>14769</v>
      </c>
      <c r="U32" s="24">
        <v>158</v>
      </c>
      <c r="V32" s="24">
        <v>249</v>
      </c>
      <c r="W32" s="24">
        <v>452</v>
      </c>
      <c r="X32" s="24">
        <v>452</v>
      </c>
      <c r="Y32" s="24">
        <v>317</v>
      </c>
      <c r="Z32" s="24">
        <v>249</v>
      </c>
      <c r="AA32" s="24">
        <v>181</v>
      </c>
      <c r="AB32" s="24">
        <v>45</v>
      </c>
      <c r="AC32" s="24">
        <v>45</v>
      </c>
      <c r="AD32" s="24">
        <v>23</v>
      </c>
      <c r="AE32" s="24">
        <v>23</v>
      </c>
      <c r="AF32" s="24">
        <v>68</v>
      </c>
      <c r="AG32" s="48">
        <f t="shared" si="6"/>
        <v>1663</v>
      </c>
      <c r="AH32" s="48">
        <f t="shared" si="7"/>
        <v>2621</v>
      </c>
      <c r="AI32" s="48">
        <f t="shared" si="8"/>
        <v>4758</v>
      </c>
      <c r="AJ32" s="48">
        <f t="shared" si="9"/>
        <v>4758</v>
      </c>
      <c r="AK32" s="48">
        <f t="shared" si="10"/>
        <v>3337</v>
      </c>
      <c r="AL32" s="48">
        <f t="shared" si="11"/>
        <v>2621</v>
      </c>
      <c r="AM32" s="48">
        <f t="shared" si="12"/>
        <v>1905</v>
      </c>
      <c r="AN32" s="48">
        <f t="shared" si="13"/>
        <v>474</v>
      </c>
      <c r="AO32" s="48">
        <f t="shared" si="14"/>
        <v>474</v>
      </c>
      <c r="AP32" s="48">
        <f t="shared" si="15"/>
        <v>242</v>
      </c>
      <c r="AQ32" s="48">
        <f t="shared" si="16"/>
        <v>242</v>
      </c>
      <c r="AR32" s="48">
        <f t="shared" si="17"/>
        <v>716</v>
      </c>
    </row>
    <row r="33" spans="1:44" s="4" customFormat="1" ht="51.75" customHeight="1" x14ac:dyDescent="0.25">
      <c r="A33" s="13">
        <v>25</v>
      </c>
      <c r="B33" s="42" t="s">
        <v>179</v>
      </c>
      <c r="C33" s="27" t="s">
        <v>117</v>
      </c>
      <c r="D33" s="27" t="s">
        <v>193</v>
      </c>
      <c r="E33" s="38" t="s">
        <v>117</v>
      </c>
      <c r="F33" s="29" t="s">
        <v>195</v>
      </c>
      <c r="G33" s="8" t="s">
        <v>173</v>
      </c>
      <c r="H33" s="36" t="s">
        <v>183</v>
      </c>
      <c r="I33" s="27" t="s">
        <v>164</v>
      </c>
      <c r="J33" s="21">
        <f t="shared" si="19"/>
        <v>16</v>
      </c>
      <c r="K33" s="35" t="s">
        <v>140</v>
      </c>
      <c r="L33" s="20" t="str">
        <f>IF(I33="","",VLOOKUP(LEFT(I33,5),Munka1!B:C,2,0))</f>
        <v>MVM FŐGÁZ Földgázhálózati Kft.</v>
      </c>
      <c r="M33" s="20" t="str">
        <f>IF(I33="","",VLOOKUP(LEFT(I33,5),Munka1!B:D,3,0))</f>
        <v>1081 Budapest, II. János Pál pápa tér 20.</v>
      </c>
      <c r="N33" s="49">
        <v>44927</v>
      </c>
      <c r="O33" s="20">
        <f t="shared" si="20"/>
        <v>60</v>
      </c>
      <c r="P33" s="27">
        <v>4</v>
      </c>
      <c r="Q33" s="25">
        <f t="shared" si="3"/>
        <v>42</v>
      </c>
      <c r="R33" s="32">
        <v>1155</v>
      </c>
      <c r="S33" s="51">
        <f t="shared" si="4"/>
        <v>12168</v>
      </c>
      <c r="T33" s="52">
        <f t="shared" si="18"/>
        <v>7546</v>
      </c>
      <c r="U33" s="24">
        <v>81</v>
      </c>
      <c r="V33" s="24">
        <v>127</v>
      </c>
      <c r="W33" s="24">
        <v>231</v>
      </c>
      <c r="X33" s="24">
        <v>231</v>
      </c>
      <c r="Y33" s="24">
        <v>162</v>
      </c>
      <c r="Z33" s="24">
        <v>127</v>
      </c>
      <c r="AA33" s="24">
        <v>92</v>
      </c>
      <c r="AB33" s="24">
        <v>23</v>
      </c>
      <c r="AC33" s="24">
        <v>23</v>
      </c>
      <c r="AD33" s="24">
        <v>12</v>
      </c>
      <c r="AE33" s="24">
        <v>12</v>
      </c>
      <c r="AF33" s="24">
        <v>35</v>
      </c>
      <c r="AG33" s="48">
        <f t="shared" si="6"/>
        <v>853</v>
      </c>
      <c r="AH33" s="48">
        <f t="shared" si="7"/>
        <v>1337</v>
      </c>
      <c r="AI33" s="48">
        <f t="shared" si="8"/>
        <v>2432</v>
      </c>
      <c r="AJ33" s="48">
        <f t="shared" si="9"/>
        <v>2432</v>
      </c>
      <c r="AK33" s="48">
        <f t="shared" si="10"/>
        <v>1705</v>
      </c>
      <c r="AL33" s="48">
        <f t="shared" si="11"/>
        <v>1337</v>
      </c>
      <c r="AM33" s="48">
        <f t="shared" si="12"/>
        <v>968</v>
      </c>
      <c r="AN33" s="48">
        <f t="shared" si="13"/>
        <v>242</v>
      </c>
      <c r="AO33" s="48">
        <f t="shared" si="14"/>
        <v>242</v>
      </c>
      <c r="AP33" s="48">
        <f t="shared" si="15"/>
        <v>126</v>
      </c>
      <c r="AQ33" s="48">
        <f t="shared" si="16"/>
        <v>126</v>
      </c>
      <c r="AR33" s="48">
        <f t="shared" si="17"/>
        <v>368</v>
      </c>
    </row>
    <row r="34" spans="1:44" s="4" customFormat="1" ht="51.75" customHeight="1" x14ac:dyDescent="0.25">
      <c r="A34" s="13">
        <v>26</v>
      </c>
      <c r="B34" s="42" t="s">
        <v>179</v>
      </c>
      <c r="C34" s="27" t="s">
        <v>118</v>
      </c>
      <c r="D34" s="27" t="s">
        <v>139</v>
      </c>
      <c r="E34" s="39" t="s">
        <v>118</v>
      </c>
      <c r="F34" s="29" t="s">
        <v>139</v>
      </c>
      <c r="G34" s="44" t="s">
        <v>187</v>
      </c>
      <c r="H34" s="36" t="s">
        <v>180</v>
      </c>
      <c r="I34" s="27" t="s">
        <v>132</v>
      </c>
      <c r="J34" s="21">
        <f t="shared" si="19"/>
        <v>16</v>
      </c>
      <c r="K34" s="35" t="s">
        <v>140</v>
      </c>
      <c r="L34" s="20" t="str">
        <f>IF(I34="","",VLOOKUP(LEFT(I34,5),Munka1!B:C,2,0))</f>
        <v>MVM FŐGÁZ Földgázhálózati Kft.</v>
      </c>
      <c r="M34" s="20" t="str">
        <f>IF(I34="","",VLOOKUP(LEFT(I34,5),Munka1!B:D,3,0))</f>
        <v>1081 Budapest, II. János Pál pápa tér 20.</v>
      </c>
      <c r="N34" s="49">
        <v>44927</v>
      </c>
      <c r="O34" s="20">
        <f t="shared" si="20"/>
        <v>60</v>
      </c>
      <c r="P34" s="27">
        <v>4</v>
      </c>
      <c r="Q34" s="25">
        <f t="shared" si="3"/>
        <v>42</v>
      </c>
      <c r="R34" s="32">
        <v>7488</v>
      </c>
      <c r="S34" s="51">
        <f t="shared" si="4"/>
        <v>78838</v>
      </c>
      <c r="T34" s="52">
        <f t="shared" si="18"/>
        <v>48881</v>
      </c>
      <c r="U34" s="24">
        <v>524</v>
      </c>
      <c r="V34" s="24">
        <v>824</v>
      </c>
      <c r="W34" s="24">
        <v>1498</v>
      </c>
      <c r="X34" s="24">
        <v>1498</v>
      </c>
      <c r="Y34" s="24">
        <v>1048</v>
      </c>
      <c r="Z34" s="24">
        <v>824</v>
      </c>
      <c r="AA34" s="24">
        <v>599</v>
      </c>
      <c r="AB34" s="24">
        <v>150</v>
      </c>
      <c r="AC34" s="24">
        <v>150</v>
      </c>
      <c r="AD34" s="24">
        <v>75</v>
      </c>
      <c r="AE34" s="24">
        <v>75</v>
      </c>
      <c r="AF34" s="24">
        <v>225</v>
      </c>
      <c r="AG34" s="48">
        <f t="shared" si="6"/>
        <v>5516</v>
      </c>
      <c r="AH34" s="48">
        <f t="shared" si="7"/>
        <v>8673</v>
      </c>
      <c r="AI34" s="48">
        <f t="shared" si="8"/>
        <v>15768</v>
      </c>
      <c r="AJ34" s="48">
        <f t="shared" si="9"/>
        <v>15768</v>
      </c>
      <c r="AK34" s="48">
        <f t="shared" si="10"/>
        <v>11031</v>
      </c>
      <c r="AL34" s="48">
        <f t="shared" si="11"/>
        <v>8673</v>
      </c>
      <c r="AM34" s="48">
        <f t="shared" si="12"/>
        <v>6305</v>
      </c>
      <c r="AN34" s="48">
        <f t="shared" si="13"/>
        <v>1579</v>
      </c>
      <c r="AO34" s="48">
        <f t="shared" si="14"/>
        <v>1579</v>
      </c>
      <c r="AP34" s="48">
        <f t="shared" si="15"/>
        <v>789</v>
      </c>
      <c r="AQ34" s="48">
        <f t="shared" si="16"/>
        <v>789</v>
      </c>
      <c r="AR34" s="48">
        <f t="shared" si="17"/>
        <v>2368</v>
      </c>
    </row>
    <row r="35" spans="1:44" s="4" customFormat="1" ht="51.75" customHeight="1" x14ac:dyDescent="0.25">
      <c r="A35" s="13">
        <v>27</v>
      </c>
      <c r="B35" s="42" t="s">
        <v>179</v>
      </c>
      <c r="C35" s="27" t="s">
        <v>119</v>
      </c>
      <c r="D35" s="27" t="s">
        <v>146</v>
      </c>
      <c r="E35" s="39" t="s">
        <v>145</v>
      </c>
      <c r="F35" s="28" t="s">
        <v>146</v>
      </c>
      <c r="G35" s="8"/>
      <c r="H35" s="27" t="s">
        <v>216</v>
      </c>
      <c r="I35" s="27" t="s">
        <v>101</v>
      </c>
      <c r="J35" s="21">
        <f t="shared" si="19"/>
        <v>16</v>
      </c>
      <c r="K35" s="8" t="s">
        <v>140</v>
      </c>
      <c r="L35" s="20" t="str">
        <f>IF(I35="","",VLOOKUP(LEFT(I35,5),Munka1!B:C,2,0))</f>
        <v>MVM FŐGÁZ Földgázhálózati Kft.</v>
      </c>
      <c r="M35" s="20" t="str">
        <f>IF(I35="","",VLOOKUP(LEFT(I35,5),Munka1!B:D,3,0))</f>
        <v>1081 Budapest, II. János Pál pápa tér 20.</v>
      </c>
      <c r="N35" s="49">
        <v>44927</v>
      </c>
      <c r="O35" s="20">
        <f t="shared" si="20"/>
        <v>60</v>
      </c>
      <c r="P35" s="27">
        <v>4</v>
      </c>
      <c r="Q35" s="25">
        <f t="shared" si="3"/>
        <v>42</v>
      </c>
      <c r="R35" s="32">
        <v>2796</v>
      </c>
      <c r="S35" s="51">
        <f t="shared" si="4"/>
        <v>29441</v>
      </c>
      <c r="T35" s="52">
        <f t="shared" si="18"/>
        <v>18252</v>
      </c>
      <c r="U35" s="24">
        <v>196</v>
      </c>
      <c r="V35" s="24">
        <v>308</v>
      </c>
      <c r="W35" s="24">
        <v>559</v>
      </c>
      <c r="X35" s="24">
        <v>559</v>
      </c>
      <c r="Y35" s="24">
        <v>391</v>
      </c>
      <c r="Z35" s="24">
        <v>308</v>
      </c>
      <c r="AA35" s="24">
        <v>224</v>
      </c>
      <c r="AB35" s="24">
        <v>56</v>
      </c>
      <c r="AC35" s="24">
        <v>56</v>
      </c>
      <c r="AD35" s="24">
        <v>28</v>
      </c>
      <c r="AE35" s="24">
        <v>28</v>
      </c>
      <c r="AF35" s="24">
        <v>84</v>
      </c>
      <c r="AG35" s="48">
        <f t="shared" si="6"/>
        <v>2063</v>
      </c>
      <c r="AH35" s="48">
        <f t="shared" si="7"/>
        <v>3242</v>
      </c>
      <c r="AI35" s="48">
        <f t="shared" si="8"/>
        <v>5884</v>
      </c>
      <c r="AJ35" s="48">
        <f t="shared" si="9"/>
        <v>5884</v>
      </c>
      <c r="AK35" s="48">
        <f t="shared" si="10"/>
        <v>4116</v>
      </c>
      <c r="AL35" s="48">
        <f t="shared" si="11"/>
        <v>3242</v>
      </c>
      <c r="AM35" s="48">
        <f t="shared" si="12"/>
        <v>2358</v>
      </c>
      <c r="AN35" s="48">
        <f t="shared" si="13"/>
        <v>589</v>
      </c>
      <c r="AO35" s="48">
        <f t="shared" si="14"/>
        <v>589</v>
      </c>
      <c r="AP35" s="48">
        <f t="shared" si="15"/>
        <v>295</v>
      </c>
      <c r="AQ35" s="48">
        <f t="shared" si="16"/>
        <v>295</v>
      </c>
      <c r="AR35" s="48">
        <f t="shared" si="17"/>
        <v>884</v>
      </c>
    </row>
    <row r="36" spans="1:44" s="4" customFormat="1" ht="51.75" customHeight="1" x14ac:dyDescent="0.25">
      <c r="A36" s="13">
        <v>28</v>
      </c>
      <c r="B36" s="42" t="s">
        <v>179</v>
      </c>
      <c r="C36" s="27" t="s">
        <v>119</v>
      </c>
      <c r="D36" s="27" t="s">
        <v>146</v>
      </c>
      <c r="E36" s="38" t="s">
        <v>145</v>
      </c>
      <c r="F36" s="28" t="s">
        <v>146</v>
      </c>
      <c r="G36" s="8"/>
      <c r="H36" s="27" t="s">
        <v>138</v>
      </c>
      <c r="I36" s="27" t="s">
        <v>102</v>
      </c>
      <c r="J36" s="21">
        <f t="shared" si="19"/>
        <v>16</v>
      </c>
      <c r="K36" s="8" t="s">
        <v>140</v>
      </c>
      <c r="L36" s="20" t="str">
        <f>IF(I36="","",VLOOKUP(LEFT(I36,5),Munka1!B:C,2,0))</f>
        <v>MVM FŐGÁZ Földgázhálózati Kft.</v>
      </c>
      <c r="M36" s="20" t="str">
        <f>IF(I36="","",VLOOKUP(LEFT(I36,5),Munka1!B:D,3,0))</f>
        <v>1081 Budapest, II. János Pál pápa tér 20.</v>
      </c>
      <c r="N36" s="49">
        <v>44927</v>
      </c>
      <c r="O36" s="20">
        <f t="shared" si="20"/>
        <v>60</v>
      </c>
      <c r="P36" s="27">
        <v>4</v>
      </c>
      <c r="Q36" s="25">
        <f t="shared" si="3"/>
        <v>42</v>
      </c>
      <c r="R36" s="32">
        <v>2304</v>
      </c>
      <c r="S36" s="51">
        <f t="shared" si="4"/>
        <v>24240</v>
      </c>
      <c r="T36" s="52">
        <f t="shared" si="18"/>
        <v>15030</v>
      </c>
      <c r="U36" s="24">
        <v>161</v>
      </c>
      <c r="V36" s="24">
        <v>253</v>
      </c>
      <c r="W36" s="24">
        <v>461</v>
      </c>
      <c r="X36" s="24">
        <v>461</v>
      </c>
      <c r="Y36" s="24">
        <v>323</v>
      </c>
      <c r="Z36" s="24">
        <v>253</v>
      </c>
      <c r="AA36" s="24">
        <v>184</v>
      </c>
      <c r="AB36" s="24">
        <v>46</v>
      </c>
      <c r="AC36" s="24">
        <v>46</v>
      </c>
      <c r="AD36" s="24">
        <v>23</v>
      </c>
      <c r="AE36" s="24">
        <v>23</v>
      </c>
      <c r="AF36" s="24">
        <v>69</v>
      </c>
      <c r="AG36" s="48">
        <f t="shared" si="6"/>
        <v>1695</v>
      </c>
      <c r="AH36" s="48">
        <f t="shared" si="7"/>
        <v>2663</v>
      </c>
      <c r="AI36" s="48">
        <f t="shared" si="8"/>
        <v>4852</v>
      </c>
      <c r="AJ36" s="48">
        <f t="shared" si="9"/>
        <v>4852</v>
      </c>
      <c r="AK36" s="48">
        <f t="shared" si="10"/>
        <v>3400</v>
      </c>
      <c r="AL36" s="48">
        <f t="shared" si="11"/>
        <v>2663</v>
      </c>
      <c r="AM36" s="48">
        <f t="shared" si="12"/>
        <v>1937</v>
      </c>
      <c r="AN36" s="48">
        <f t="shared" si="13"/>
        <v>484</v>
      </c>
      <c r="AO36" s="48">
        <f t="shared" si="14"/>
        <v>484</v>
      </c>
      <c r="AP36" s="48">
        <f t="shared" si="15"/>
        <v>242</v>
      </c>
      <c r="AQ36" s="48">
        <f t="shared" si="16"/>
        <v>242</v>
      </c>
      <c r="AR36" s="48">
        <f t="shared" si="17"/>
        <v>726</v>
      </c>
    </row>
    <row r="37" spans="1:44" s="4" customFormat="1" ht="51.75" customHeight="1" x14ac:dyDescent="0.25">
      <c r="A37" s="13">
        <v>29</v>
      </c>
      <c r="B37" s="42" t="s">
        <v>179</v>
      </c>
      <c r="C37" s="27" t="s">
        <v>119</v>
      </c>
      <c r="D37" s="27" t="s">
        <v>146</v>
      </c>
      <c r="E37" s="38" t="s">
        <v>145</v>
      </c>
      <c r="F37" s="28" t="s">
        <v>146</v>
      </c>
      <c r="G37" s="8"/>
      <c r="H37" s="27" t="s">
        <v>217</v>
      </c>
      <c r="I37" s="27" t="s">
        <v>103</v>
      </c>
      <c r="J37" s="21">
        <f t="shared" si="19"/>
        <v>16</v>
      </c>
      <c r="K37" s="8" t="s">
        <v>140</v>
      </c>
      <c r="L37" s="20" t="str">
        <f>IF(I37="","",VLOOKUP(LEFT(I37,5),Munka1!B:C,2,0))</f>
        <v>MVM FŐGÁZ Földgázhálózati Kft.</v>
      </c>
      <c r="M37" s="20" t="str">
        <f>IF(I37="","",VLOOKUP(LEFT(I37,5),Munka1!B:D,3,0))</f>
        <v>1081 Budapest, II. János Pál pápa tér 20.</v>
      </c>
      <c r="N37" s="49">
        <v>44927</v>
      </c>
      <c r="O37" s="20">
        <f t="shared" si="20"/>
        <v>60</v>
      </c>
      <c r="P37" s="27">
        <v>4</v>
      </c>
      <c r="Q37" s="25">
        <f t="shared" si="3"/>
        <v>42</v>
      </c>
      <c r="R37" s="32">
        <v>336</v>
      </c>
      <c r="S37" s="51">
        <f t="shared" si="4"/>
        <v>3537</v>
      </c>
      <c r="T37" s="52">
        <f t="shared" si="18"/>
        <v>2190</v>
      </c>
      <c r="U37" s="24">
        <v>24</v>
      </c>
      <c r="V37" s="24">
        <v>37</v>
      </c>
      <c r="W37" s="24">
        <v>67</v>
      </c>
      <c r="X37" s="24">
        <v>67</v>
      </c>
      <c r="Y37" s="24">
        <v>47</v>
      </c>
      <c r="Z37" s="24">
        <v>37</v>
      </c>
      <c r="AA37" s="24">
        <v>27</v>
      </c>
      <c r="AB37" s="24">
        <v>7</v>
      </c>
      <c r="AC37" s="24">
        <v>7</v>
      </c>
      <c r="AD37" s="24">
        <v>3</v>
      </c>
      <c r="AE37" s="24">
        <v>3</v>
      </c>
      <c r="AF37" s="24">
        <v>10</v>
      </c>
      <c r="AG37" s="48">
        <f t="shared" si="6"/>
        <v>253</v>
      </c>
      <c r="AH37" s="48">
        <f t="shared" si="7"/>
        <v>389</v>
      </c>
      <c r="AI37" s="48">
        <f t="shared" si="8"/>
        <v>705</v>
      </c>
      <c r="AJ37" s="48">
        <f t="shared" si="9"/>
        <v>705</v>
      </c>
      <c r="AK37" s="48">
        <f t="shared" si="10"/>
        <v>495</v>
      </c>
      <c r="AL37" s="48">
        <f t="shared" si="11"/>
        <v>389</v>
      </c>
      <c r="AM37" s="48">
        <f t="shared" si="12"/>
        <v>284</v>
      </c>
      <c r="AN37" s="48">
        <f t="shared" si="13"/>
        <v>74</v>
      </c>
      <c r="AO37" s="48">
        <f t="shared" si="14"/>
        <v>74</v>
      </c>
      <c r="AP37" s="48">
        <f t="shared" si="15"/>
        <v>32</v>
      </c>
      <c r="AQ37" s="48">
        <f t="shared" si="16"/>
        <v>32</v>
      </c>
      <c r="AR37" s="48">
        <f t="shared" si="17"/>
        <v>105</v>
      </c>
    </row>
    <row r="38" spans="1:44" s="4" customFormat="1" ht="51.75" customHeight="1" x14ac:dyDescent="0.25">
      <c r="A38" s="13">
        <v>30</v>
      </c>
      <c r="B38" s="42" t="s">
        <v>179</v>
      </c>
      <c r="C38" s="27" t="s">
        <v>119</v>
      </c>
      <c r="D38" s="27" t="s">
        <v>146</v>
      </c>
      <c r="E38" s="38" t="s">
        <v>145</v>
      </c>
      <c r="F38" s="28" t="s">
        <v>146</v>
      </c>
      <c r="G38" s="8"/>
      <c r="H38" s="27" t="s">
        <v>218</v>
      </c>
      <c r="I38" s="27" t="s">
        <v>104</v>
      </c>
      <c r="J38" s="21">
        <f t="shared" si="19"/>
        <v>16</v>
      </c>
      <c r="K38" s="8" t="s">
        <v>140</v>
      </c>
      <c r="L38" s="20" t="str">
        <f>IF(I38="","",VLOOKUP(LEFT(I38,5),Munka1!B:C,2,0))</f>
        <v>MVM FŐGÁZ Földgázhálózati Kft.</v>
      </c>
      <c r="M38" s="20" t="str">
        <f>IF(I38="","",VLOOKUP(LEFT(I38,5),Munka1!B:D,3,0))</f>
        <v>1081 Budapest, II. János Pál pápa tér 20.</v>
      </c>
      <c r="N38" s="49">
        <v>44927</v>
      </c>
      <c r="O38" s="20">
        <f t="shared" si="20"/>
        <v>60</v>
      </c>
      <c r="P38" s="27">
        <v>4</v>
      </c>
      <c r="Q38" s="25">
        <f t="shared" si="3"/>
        <v>42</v>
      </c>
      <c r="R38" s="32">
        <v>58</v>
      </c>
      <c r="S38" s="51">
        <f t="shared" si="4"/>
        <v>622</v>
      </c>
      <c r="T38" s="52">
        <f t="shared" si="18"/>
        <v>391</v>
      </c>
      <c r="U38" s="24">
        <v>4</v>
      </c>
      <c r="V38" s="24">
        <v>6</v>
      </c>
      <c r="W38" s="24">
        <v>12</v>
      </c>
      <c r="X38" s="24">
        <v>12</v>
      </c>
      <c r="Y38" s="24">
        <v>8</v>
      </c>
      <c r="Z38" s="24">
        <v>6</v>
      </c>
      <c r="AA38" s="24">
        <v>5</v>
      </c>
      <c r="AB38" s="24">
        <v>1</v>
      </c>
      <c r="AC38" s="24">
        <v>1</v>
      </c>
      <c r="AD38" s="24">
        <v>1</v>
      </c>
      <c r="AE38" s="24">
        <v>1</v>
      </c>
      <c r="AF38" s="24">
        <v>2</v>
      </c>
      <c r="AG38" s="48">
        <f t="shared" si="6"/>
        <v>42</v>
      </c>
      <c r="AH38" s="48">
        <f t="shared" si="7"/>
        <v>63</v>
      </c>
      <c r="AI38" s="48">
        <f t="shared" si="8"/>
        <v>126</v>
      </c>
      <c r="AJ38" s="48">
        <f t="shared" si="9"/>
        <v>126</v>
      </c>
      <c r="AK38" s="48">
        <f t="shared" si="10"/>
        <v>84</v>
      </c>
      <c r="AL38" s="48">
        <f t="shared" si="11"/>
        <v>63</v>
      </c>
      <c r="AM38" s="48">
        <f t="shared" si="12"/>
        <v>53</v>
      </c>
      <c r="AN38" s="48">
        <f t="shared" si="13"/>
        <v>11</v>
      </c>
      <c r="AO38" s="48">
        <f t="shared" si="14"/>
        <v>11</v>
      </c>
      <c r="AP38" s="48">
        <f t="shared" si="15"/>
        <v>11</v>
      </c>
      <c r="AQ38" s="48">
        <f t="shared" si="16"/>
        <v>11</v>
      </c>
      <c r="AR38" s="48">
        <f t="shared" si="17"/>
        <v>21</v>
      </c>
    </row>
    <row r="39" spans="1:44" s="4" customFormat="1" ht="51.75" customHeight="1" x14ac:dyDescent="0.25">
      <c r="A39" s="13">
        <v>31</v>
      </c>
      <c r="B39" s="42" t="s">
        <v>179</v>
      </c>
      <c r="C39" s="27" t="s">
        <v>119</v>
      </c>
      <c r="D39" s="27" t="s">
        <v>146</v>
      </c>
      <c r="E39" s="38" t="s">
        <v>145</v>
      </c>
      <c r="F39" s="28" t="s">
        <v>146</v>
      </c>
      <c r="G39" s="8"/>
      <c r="H39" s="27" t="s">
        <v>219</v>
      </c>
      <c r="I39" s="27" t="s">
        <v>105</v>
      </c>
      <c r="J39" s="21">
        <f t="shared" si="19"/>
        <v>16</v>
      </c>
      <c r="K39" s="8" t="s">
        <v>140</v>
      </c>
      <c r="L39" s="20" t="str">
        <f>IF(I39="","",VLOOKUP(LEFT(I39,5),Munka1!B:C,2,0))</f>
        <v>MVM FŐGÁZ Földgázhálózati Kft.</v>
      </c>
      <c r="M39" s="20" t="str">
        <f>IF(I39="","",VLOOKUP(LEFT(I39,5),Munka1!B:D,3,0))</f>
        <v>1081 Budapest, II. János Pál pápa tér 20.</v>
      </c>
      <c r="N39" s="49">
        <v>44927</v>
      </c>
      <c r="O39" s="20">
        <f t="shared" si="20"/>
        <v>60</v>
      </c>
      <c r="P39" s="27">
        <v>4</v>
      </c>
      <c r="Q39" s="25">
        <f t="shared" si="3"/>
        <v>42</v>
      </c>
      <c r="R39" s="32">
        <v>1164</v>
      </c>
      <c r="S39" s="51">
        <f t="shared" si="4"/>
        <v>12252</v>
      </c>
      <c r="T39" s="52">
        <f t="shared" si="18"/>
        <v>7599</v>
      </c>
      <c r="U39" s="24">
        <v>81</v>
      </c>
      <c r="V39" s="24">
        <v>128</v>
      </c>
      <c r="W39" s="24">
        <v>233</v>
      </c>
      <c r="X39" s="24">
        <v>233</v>
      </c>
      <c r="Y39" s="24">
        <v>163</v>
      </c>
      <c r="Z39" s="24">
        <v>128</v>
      </c>
      <c r="AA39" s="24">
        <v>93</v>
      </c>
      <c r="AB39" s="24">
        <v>23</v>
      </c>
      <c r="AC39" s="24">
        <v>23</v>
      </c>
      <c r="AD39" s="24">
        <v>12</v>
      </c>
      <c r="AE39" s="24">
        <v>12</v>
      </c>
      <c r="AF39" s="24">
        <v>35</v>
      </c>
      <c r="AG39" s="48">
        <f t="shared" si="6"/>
        <v>853</v>
      </c>
      <c r="AH39" s="48">
        <f t="shared" si="7"/>
        <v>1347</v>
      </c>
      <c r="AI39" s="48">
        <f t="shared" si="8"/>
        <v>2453</v>
      </c>
      <c r="AJ39" s="48">
        <f t="shared" si="9"/>
        <v>2453</v>
      </c>
      <c r="AK39" s="48">
        <f t="shared" si="10"/>
        <v>1716</v>
      </c>
      <c r="AL39" s="48">
        <f t="shared" si="11"/>
        <v>1347</v>
      </c>
      <c r="AM39" s="48">
        <f t="shared" si="12"/>
        <v>979</v>
      </c>
      <c r="AN39" s="48">
        <f t="shared" si="13"/>
        <v>242</v>
      </c>
      <c r="AO39" s="48">
        <f t="shared" si="14"/>
        <v>242</v>
      </c>
      <c r="AP39" s="48">
        <f t="shared" si="15"/>
        <v>126</v>
      </c>
      <c r="AQ39" s="48">
        <f t="shared" si="16"/>
        <v>126</v>
      </c>
      <c r="AR39" s="48">
        <f t="shared" si="17"/>
        <v>368</v>
      </c>
    </row>
    <row r="40" spans="1:44" s="4" customFormat="1" ht="51.75" customHeight="1" x14ac:dyDescent="0.25">
      <c r="A40" s="13">
        <v>32</v>
      </c>
      <c r="B40" s="42" t="s">
        <v>179</v>
      </c>
      <c r="C40" s="27" t="s">
        <v>119</v>
      </c>
      <c r="D40" s="27" t="s">
        <v>146</v>
      </c>
      <c r="E40" s="38" t="s">
        <v>145</v>
      </c>
      <c r="F40" s="28" t="s">
        <v>146</v>
      </c>
      <c r="G40" s="8"/>
      <c r="H40" s="27" t="s">
        <v>220</v>
      </c>
      <c r="I40" s="27" t="s">
        <v>106</v>
      </c>
      <c r="J40" s="21">
        <f t="shared" si="19"/>
        <v>16</v>
      </c>
      <c r="K40" s="8" t="s">
        <v>140</v>
      </c>
      <c r="L40" s="20" t="str">
        <f>IF(I40="","",VLOOKUP(LEFT(I40,5),Munka1!B:C,2,0))</f>
        <v>MVM FŐGÁZ Földgázhálózati Kft.</v>
      </c>
      <c r="M40" s="20" t="str">
        <f>IF(I40="","",VLOOKUP(LEFT(I40,5),Munka1!B:D,3,0))</f>
        <v>1081 Budapest, II. János Pál pápa tér 20.</v>
      </c>
      <c r="N40" s="49">
        <v>44927</v>
      </c>
      <c r="O40" s="20">
        <f t="shared" si="20"/>
        <v>60</v>
      </c>
      <c r="P40" s="27">
        <v>4</v>
      </c>
      <c r="Q40" s="25">
        <f t="shared" si="3"/>
        <v>42</v>
      </c>
      <c r="R40" s="32">
        <v>3132</v>
      </c>
      <c r="S40" s="51">
        <f t="shared" si="4"/>
        <v>32964</v>
      </c>
      <c r="T40" s="52">
        <f t="shared" si="18"/>
        <v>20439</v>
      </c>
      <c r="U40" s="24">
        <v>219</v>
      </c>
      <c r="V40" s="24">
        <v>345</v>
      </c>
      <c r="W40" s="24">
        <v>626</v>
      </c>
      <c r="X40" s="24">
        <v>626</v>
      </c>
      <c r="Y40" s="24">
        <v>438</v>
      </c>
      <c r="Z40" s="24">
        <v>345</v>
      </c>
      <c r="AA40" s="24">
        <v>251</v>
      </c>
      <c r="AB40" s="24">
        <v>63</v>
      </c>
      <c r="AC40" s="24">
        <v>63</v>
      </c>
      <c r="AD40" s="24">
        <v>31</v>
      </c>
      <c r="AE40" s="24">
        <v>31</v>
      </c>
      <c r="AF40" s="24">
        <v>94</v>
      </c>
      <c r="AG40" s="48">
        <f t="shared" si="6"/>
        <v>2305</v>
      </c>
      <c r="AH40" s="48">
        <f t="shared" si="7"/>
        <v>3631</v>
      </c>
      <c r="AI40" s="48">
        <f t="shared" si="8"/>
        <v>6589</v>
      </c>
      <c r="AJ40" s="48">
        <f t="shared" si="9"/>
        <v>6589</v>
      </c>
      <c r="AK40" s="48">
        <f t="shared" si="10"/>
        <v>4610</v>
      </c>
      <c r="AL40" s="48">
        <f t="shared" si="11"/>
        <v>3631</v>
      </c>
      <c r="AM40" s="48">
        <f t="shared" si="12"/>
        <v>2642</v>
      </c>
      <c r="AN40" s="48">
        <f t="shared" si="13"/>
        <v>663</v>
      </c>
      <c r="AO40" s="48">
        <f t="shared" si="14"/>
        <v>663</v>
      </c>
      <c r="AP40" s="48">
        <f t="shared" si="15"/>
        <v>326</v>
      </c>
      <c r="AQ40" s="48">
        <f t="shared" si="16"/>
        <v>326</v>
      </c>
      <c r="AR40" s="48">
        <f t="shared" si="17"/>
        <v>989</v>
      </c>
    </row>
    <row r="41" spans="1:44" s="4" customFormat="1" ht="51.75" customHeight="1" x14ac:dyDescent="0.25">
      <c r="A41" s="13">
        <v>33</v>
      </c>
      <c r="B41" s="42" t="s">
        <v>179</v>
      </c>
      <c r="C41" s="27" t="s">
        <v>119</v>
      </c>
      <c r="D41" s="27" t="s">
        <v>146</v>
      </c>
      <c r="E41" s="38" t="s">
        <v>145</v>
      </c>
      <c r="F41" s="28" t="s">
        <v>146</v>
      </c>
      <c r="G41" s="8"/>
      <c r="H41" s="27" t="s">
        <v>221</v>
      </c>
      <c r="I41" s="27" t="s">
        <v>107</v>
      </c>
      <c r="J41" s="21">
        <f t="shared" si="19"/>
        <v>16</v>
      </c>
      <c r="K41" s="8" t="s">
        <v>140</v>
      </c>
      <c r="L41" s="20" t="str">
        <f>IF(I41="","",VLOOKUP(LEFT(I41,5),Munka1!B:C,2,0))</f>
        <v>MVM FŐGÁZ Földgázhálózati Kft.</v>
      </c>
      <c r="M41" s="20" t="str">
        <f>IF(I41="","",VLOOKUP(LEFT(I41,5),Munka1!B:D,3,0))</f>
        <v>1081 Budapest, II. János Pál pápa tér 20.</v>
      </c>
      <c r="N41" s="49">
        <v>44927</v>
      </c>
      <c r="O41" s="20">
        <f t="shared" si="20"/>
        <v>60</v>
      </c>
      <c r="P41" s="27">
        <v>4</v>
      </c>
      <c r="Q41" s="25">
        <f t="shared" si="3"/>
        <v>42</v>
      </c>
      <c r="R41" s="32">
        <v>1032</v>
      </c>
      <c r="S41" s="51">
        <f t="shared" si="4"/>
        <v>10862</v>
      </c>
      <c r="T41" s="52">
        <f t="shared" si="18"/>
        <v>6736</v>
      </c>
      <c r="U41" s="24">
        <v>72</v>
      </c>
      <c r="V41" s="24">
        <v>114</v>
      </c>
      <c r="W41" s="24">
        <v>206</v>
      </c>
      <c r="X41" s="24">
        <v>206</v>
      </c>
      <c r="Y41" s="24">
        <v>144</v>
      </c>
      <c r="Z41" s="24">
        <v>114</v>
      </c>
      <c r="AA41" s="24">
        <v>83</v>
      </c>
      <c r="AB41" s="24">
        <v>21</v>
      </c>
      <c r="AC41" s="24">
        <v>21</v>
      </c>
      <c r="AD41" s="24">
        <v>10</v>
      </c>
      <c r="AE41" s="24">
        <v>10</v>
      </c>
      <c r="AF41" s="24">
        <v>31</v>
      </c>
      <c r="AG41" s="48">
        <f t="shared" si="6"/>
        <v>758</v>
      </c>
      <c r="AH41" s="48">
        <f t="shared" si="7"/>
        <v>1200</v>
      </c>
      <c r="AI41" s="48">
        <f t="shared" si="8"/>
        <v>2168</v>
      </c>
      <c r="AJ41" s="48">
        <f t="shared" si="9"/>
        <v>2168</v>
      </c>
      <c r="AK41" s="48">
        <f t="shared" si="10"/>
        <v>1516</v>
      </c>
      <c r="AL41" s="48">
        <f t="shared" si="11"/>
        <v>1200</v>
      </c>
      <c r="AM41" s="48">
        <f t="shared" si="12"/>
        <v>874</v>
      </c>
      <c r="AN41" s="48">
        <f t="shared" si="13"/>
        <v>221</v>
      </c>
      <c r="AO41" s="48">
        <f t="shared" si="14"/>
        <v>221</v>
      </c>
      <c r="AP41" s="48">
        <f t="shared" si="15"/>
        <v>105</v>
      </c>
      <c r="AQ41" s="48">
        <f t="shared" si="16"/>
        <v>105</v>
      </c>
      <c r="AR41" s="48">
        <f t="shared" si="17"/>
        <v>326</v>
      </c>
    </row>
    <row r="42" spans="1:44" s="4" customFormat="1" ht="51.75" customHeight="1" x14ac:dyDescent="0.25">
      <c r="A42" s="13">
        <v>34</v>
      </c>
      <c r="B42" s="42" t="s">
        <v>179</v>
      </c>
      <c r="C42" s="40" t="s">
        <v>149</v>
      </c>
      <c r="D42" s="27" t="s">
        <v>146</v>
      </c>
      <c r="E42" s="37" t="s">
        <v>149</v>
      </c>
      <c r="F42" s="41" t="s">
        <v>188</v>
      </c>
      <c r="G42" s="35" t="s">
        <v>169</v>
      </c>
      <c r="H42" s="27" t="s">
        <v>189</v>
      </c>
      <c r="I42" s="36" t="s">
        <v>108</v>
      </c>
      <c r="J42" s="21">
        <f t="shared" si="19"/>
        <v>16</v>
      </c>
      <c r="K42" s="8" t="s">
        <v>140</v>
      </c>
      <c r="L42" s="20" t="str">
        <f>IF(I42="","",VLOOKUP(LEFT(I42,5),Munka1!B:C,2,0))</f>
        <v>MVM FŐGÁZ Földgázhálózati Kft.</v>
      </c>
      <c r="M42" s="20" t="str">
        <f>IF(I42="","",VLOOKUP(LEFT(I42,5),Munka1!B:D,3,0))</f>
        <v>1081 Budapest, II. János Pál pápa tér 20.</v>
      </c>
      <c r="N42" s="49">
        <v>44927</v>
      </c>
      <c r="O42" s="20">
        <f t="shared" si="20"/>
        <v>60</v>
      </c>
      <c r="P42" s="27">
        <v>4</v>
      </c>
      <c r="Q42" s="25">
        <f t="shared" si="3"/>
        <v>42</v>
      </c>
      <c r="R42" s="32">
        <v>1560</v>
      </c>
      <c r="S42" s="51">
        <f t="shared" si="4"/>
        <v>16429</v>
      </c>
      <c r="T42" s="52">
        <f t="shared" si="18"/>
        <v>10188</v>
      </c>
      <c r="U42" s="24">
        <v>109</v>
      </c>
      <c r="V42" s="24">
        <v>172</v>
      </c>
      <c r="W42" s="24">
        <v>312</v>
      </c>
      <c r="X42" s="24">
        <v>312</v>
      </c>
      <c r="Y42" s="24">
        <v>218</v>
      </c>
      <c r="Z42" s="24">
        <v>172</v>
      </c>
      <c r="AA42" s="24">
        <v>125</v>
      </c>
      <c r="AB42" s="24">
        <v>31</v>
      </c>
      <c r="AC42" s="24">
        <v>31</v>
      </c>
      <c r="AD42" s="24">
        <v>16</v>
      </c>
      <c r="AE42" s="24">
        <v>16</v>
      </c>
      <c r="AF42" s="24">
        <v>47</v>
      </c>
      <c r="AG42" s="48">
        <f t="shared" si="6"/>
        <v>1147</v>
      </c>
      <c r="AH42" s="48">
        <f t="shared" si="7"/>
        <v>1810</v>
      </c>
      <c r="AI42" s="48">
        <f t="shared" si="8"/>
        <v>3284</v>
      </c>
      <c r="AJ42" s="48">
        <f t="shared" si="9"/>
        <v>3284</v>
      </c>
      <c r="AK42" s="48">
        <f t="shared" si="10"/>
        <v>2295</v>
      </c>
      <c r="AL42" s="48">
        <f t="shared" si="11"/>
        <v>1810</v>
      </c>
      <c r="AM42" s="48">
        <f t="shared" si="12"/>
        <v>1316</v>
      </c>
      <c r="AN42" s="48">
        <f t="shared" si="13"/>
        <v>326</v>
      </c>
      <c r="AO42" s="48">
        <f t="shared" si="14"/>
        <v>326</v>
      </c>
      <c r="AP42" s="48">
        <f t="shared" si="15"/>
        <v>168</v>
      </c>
      <c r="AQ42" s="48">
        <f t="shared" si="16"/>
        <v>168</v>
      </c>
      <c r="AR42" s="48">
        <f t="shared" si="17"/>
        <v>495</v>
      </c>
    </row>
    <row r="43" spans="1:44" s="4" customFormat="1" ht="51.75" customHeight="1" x14ac:dyDescent="0.25">
      <c r="A43" s="13">
        <v>35</v>
      </c>
      <c r="B43" s="42" t="s">
        <v>179</v>
      </c>
      <c r="C43" s="27" t="s">
        <v>120</v>
      </c>
      <c r="D43" s="27" t="s">
        <v>114</v>
      </c>
      <c r="E43" s="38" t="s">
        <v>120</v>
      </c>
      <c r="F43" s="33" t="s">
        <v>165</v>
      </c>
      <c r="G43" s="8" t="s">
        <v>166</v>
      </c>
      <c r="H43" s="27" t="s">
        <v>222</v>
      </c>
      <c r="I43" s="27" t="s">
        <v>109</v>
      </c>
      <c r="J43" s="21">
        <f t="shared" si="19"/>
        <v>16</v>
      </c>
      <c r="K43" s="8" t="s">
        <v>140</v>
      </c>
      <c r="L43" s="20" t="str">
        <f>IF(I43="","",VLOOKUP(LEFT(I43,5),Munka1!B:C,2,0))</f>
        <v>MVM FŐGÁZ Földgázhálózati Kft.</v>
      </c>
      <c r="M43" s="20" t="str">
        <f>IF(I43="","",VLOOKUP(LEFT(I43,5),Munka1!B:D,3,0))</f>
        <v>1081 Budapest, II. János Pál pápa tér 20.</v>
      </c>
      <c r="N43" s="49">
        <v>44927</v>
      </c>
      <c r="O43" s="20">
        <f t="shared" si="20"/>
        <v>150</v>
      </c>
      <c r="P43" s="27">
        <v>10</v>
      </c>
      <c r="Q43" s="25">
        <f t="shared" si="3"/>
        <v>105</v>
      </c>
      <c r="R43" s="32">
        <v>4600</v>
      </c>
      <c r="S43" s="51">
        <f t="shared" si="4"/>
        <v>48419</v>
      </c>
      <c r="T43" s="52">
        <f t="shared" si="18"/>
        <v>30020</v>
      </c>
      <c r="U43" s="24">
        <v>322</v>
      </c>
      <c r="V43" s="24">
        <v>506</v>
      </c>
      <c r="W43" s="24">
        <v>920</v>
      </c>
      <c r="X43" s="24">
        <v>920</v>
      </c>
      <c r="Y43" s="24">
        <v>644</v>
      </c>
      <c r="Z43" s="24">
        <v>506</v>
      </c>
      <c r="AA43" s="24">
        <v>368</v>
      </c>
      <c r="AB43" s="24">
        <v>92</v>
      </c>
      <c r="AC43" s="24">
        <v>92</v>
      </c>
      <c r="AD43" s="24">
        <v>46</v>
      </c>
      <c r="AE43" s="24">
        <v>46</v>
      </c>
      <c r="AF43" s="24">
        <v>138</v>
      </c>
      <c r="AG43" s="48">
        <f t="shared" si="6"/>
        <v>3389</v>
      </c>
      <c r="AH43" s="48">
        <f t="shared" si="7"/>
        <v>5326</v>
      </c>
      <c r="AI43" s="48">
        <f t="shared" si="8"/>
        <v>9684</v>
      </c>
      <c r="AJ43" s="48">
        <f t="shared" si="9"/>
        <v>9684</v>
      </c>
      <c r="AK43" s="48">
        <f t="shared" si="10"/>
        <v>6779</v>
      </c>
      <c r="AL43" s="48">
        <f t="shared" si="11"/>
        <v>5326</v>
      </c>
      <c r="AM43" s="48">
        <f t="shared" si="12"/>
        <v>3874</v>
      </c>
      <c r="AN43" s="48">
        <f t="shared" si="13"/>
        <v>968</v>
      </c>
      <c r="AO43" s="48">
        <f t="shared" si="14"/>
        <v>968</v>
      </c>
      <c r="AP43" s="48">
        <f t="shared" si="15"/>
        <v>484</v>
      </c>
      <c r="AQ43" s="48">
        <f t="shared" si="16"/>
        <v>484</v>
      </c>
      <c r="AR43" s="48">
        <f t="shared" si="17"/>
        <v>1453</v>
      </c>
    </row>
    <row r="44" spans="1:44" s="4" customFormat="1" ht="51.75" customHeight="1" x14ac:dyDescent="0.25">
      <c r="A44" s="13">
        <v>36</v>
      </c>
      <c r="B44" s="42" t="s">
        <v>179</v>
      </c>
      <c r="C44" s="27" t="s">
        <v>120</v>
      </c>
      <c r="D44" s="27" t="s">
        <v>114</v>
      </c>
      <c r="E44" s="38" t="s">
        <v>120</v>
      </c>
      <c r="F44" s="33" t="s">
        <v>165</v>
      </c>
      <c r="G44" s="8" t="s">
        <v>167</v>
      </c>
      <c r="H44" s="27" t="s">
        <v>223</v>
      </c>
      <c r="I44" s="27" t="s">
        <v>110</v>
      </c>
      <c r="J44" s="21">
        <f t="shared" si="19"/>
        <v>16</v>
      </c>
      <c r="K44" s="8" t="s">
        <v>140</v>
      </c>
      <c r="L44" s="20" t="str">
        <f>IF(I44="","",VLOOKUP(LEFT(I44,5),Munka1!B:C,2,0))</f>
        <v>MVM FŐGÁZ Földgázhálózati Kft.</v>
      </c>
      <c r="M44" s="20" t="str">
        <f>IF(I44="","",VLOOKUP(LEFT(I44,5),Munka1!B:D,3,0))</f>
        <v>1081 Budapest, II. János Pál pápa tér 20.</v>
      </c>
      <c r="N44" s="49">
        <v>44927</v>
      </c>
      <c r="O44" s="20">
        <f t="shared" si="20"/>
        <v>240</v>
      </c>
      <c r="P44" s="27">
        <v>16</v>
      </c>
      <c r="Q44" s="25">
        <f t="shared" si="3"/>
        <v>168</v>
      </c>
      <c r="R44" s="32">
        <v>10500</v>
      </c>
      <c r="S44" s="51">
        <f t="shared" si="4"/>
        <v>110524</v>
      </c>
      <c r="T44" s="52">
        <f t="shared" si="18"/>
        <v>68524</v>
      </c>
      <c r="U44" s="24">
        <v>735</v>
      </c>
      <c r="V44" s="24">
        <v>1155</v>
      </c>
      <c r="W44" s="24">
        <v>2100</v>
      </c>
      <c r="X44" s="24">
        <v>2100</v>
      </c>
      <c r="Y44" s="24">
        <v>1470</v>
      </c>
      <c r="Z44" s="24">
        <v>1155</v>
      </c>
      <c r="AA44" s="24">
        <v>840</v>
      </c>
      <c r="AB44" s="24">
        <v>210</v>
      </c>
      <c r="AC44" s="24">
        <v>210</v>
      </c>
      <c r="AD44" s="24">
        <v>105</v>
      </c>
      <c r="AE44" s="24">
        <v>105</v>
      </c>
      <c r="AF44" s="24">
        <v>315</v>
      </c>
      <c r="AG44" s="48">
        <f t="shared" si="6"/>
        <v>7737</v>
      </c>
      <c r="AH44" s="48">
        <f t="shared" si="7"/>
        <v>12158</v>
      </c>
      <c r="AI44" s="48">
        <f t="shared" si="8"/>
        <v>22105</v>
      </c>
      <c r="AJ44" s="48">
        <f t="shared" si="9"/>
        <v>22105</v>
      </c>
      <c r="AK44" s="48">
        <f t="shared" si="10"/>
        <v>15473</v>
      </c>
      <c r="AL44" s="48">
        <f t="shared" si="11"/>
        <v>12158</v>
      </c>
      <c r="AM44" s="48">
        <f t="shared" si="12"/>
        <v>8842</v>
      </c>
      <c r="AN44" s="48">
        <f t="shared" si="13"/>
        <v>2210</v>
      </c>
      <c r="AO44" s="48">
        <f t="shared" si="14"/>
        <v>2210</v>
      </c>
      <c r="AP44" s="48">
        <f t="shared" si="15"/>
        <v>1105</v>
      </c>
      <c r="AQ44" s="48">
        <f t="shared" si="16"/>
        <v>1105</v>
      </c>
      <c r="AR44" s="48">
        <f t="shared" si="17"/>
        <v>3316</v>
      </c>
    </row>
    <row r="45" spans="1:44" s="4" customFormat="1" ht="51.75" customHeight="1" x14ac:dyDescent="0.25">
      <c r="A45" s="13">
        <v>37</v>
      </c>
      <c r="B45" s="42" t="s">
        <v>179</v>
      </c>
      <c r="C45" s="27" t="s">
        <v>120</v>
      </c>
      <c r="D45" s="27" t="s">
        <v>114</v>
      </c>
      <c r="E45" s="38" t="s">
        <v>120</v>
      </c>
      <c r="F45" s="33" t="s">
        <v>165</v>
      </c>
      <c r="G45" s="8" t="s">
        <v>168</v>
      </c>
      <c r="H45" s="27" t="s">
        <v>114</v>
      </c>
      <c r="I45" s="27" t="s">
        <v>111</v>
      </c>
      <c r="J45" s="21">
        <f t="shared" si="19"/>
        <v>16</v>
      </c>
      <c r="K45" s="8" t="s">
        <v>140</v>
      </c>
      <c r="L45" s="20" t="str">
        <f>IF(I45="","",VLOOKUP(LEFT(I45,5),Munka1!B:C,2,0))</f>
        <v>MVM FŐGÁZ Földgázhálózati Kft.</v>
      </c>
      <c r="M45" s="20" t="str">
        <f>IF(I45="","",VLOOKUP(LEFT(I45,5),Munka1!B:D,3,0))</f>
        <v>1081 Budapest, II. János Pál pápa tér 20.</v>
      </c>
      <c r="N45" s="49">
        <v>44927</v>
      </c>
      <c r="O45" s="20">
        <f t="shared" si="20"/>
        <v>240</v>
      </c>
      <c r="P45" s="27">
        <v>16</v>
      </c>
      <c r="Q45" s="25">
        <f t="shared" si="3"/>
        <v>168</v>
      </c>
      <c r="R45" s="32">
        <v>16000</v>
      </c>
      <c r="S45" s="51">
        <f t="shared" si="4"/>
        <v>168414</v>
      </c>
      <c r="T45" s="52">
        <f t="shared" si="18"/>
        <v>104416</v>
      </c>
      <c r="U45" s="24">
        <v>1120</v>
      </c>
      <c r="V45" s="24">
        <v>1760</v>
      </c>
      <c r="W45" s="24">
        <v>3200</v>
      </c>
      <c r="X45" s="24">
        <v>3200</v>
      </c>
      <c r="Y45" s="24">
        <v>2240</v>
      </c>
      <c r="Z45" s="24">
        <v>1760</v>
      </c>
      <c r="AA45" s="24">
        <v>1280</v>
      </c>
      <c r="AB45" s="24">
        <v>320</v>
      </c>
      <c r="AC45" s="24">
        <v>320</v>
      </c>
      <c r="AD45" s="24">
        <v>160</v>
      </c>
      <c r="AE45" s="24">
        <v>160</v>
      </c>
      <c r="AF45" s="24">
        <v>480</v>
      </c>
      <c r="AG45" s="48">
        <f t="shared" si="6"/>
        <v>11789</v>
      </c>
      <c r="AH45" s="48">
        <f t="shared" si="7"/>
        <v>18526</v>
      </c>
      <c r="AI45" s="48">
        <f t="shared" si="8"/>
        <v>33683</v>
      </c>
      <c r="AJ45" s="48">
        <f t="shared" si="9"/>
        <v>33683</v>
      </c>
      <c r="AK45" s="48">
        <f t="shared" si="10"/>
        <v>23578</v>
      </c>
      <c r="AL45" s="48">
        <f t="shared" si="11"/>
        <v>18526</v>
      </c>
      <c r="AM45" s="48">
        <f t="shared" si="12"/>
        <v>13473</v>
      </c>
      <c r="AN45" s="48">
        <f t="shared" si="13"/>
        <v>3368</v>
      </c>
      <c r="AO45" s="48">
        <f t="shared" si="14"/>
        <v>3368</v>
      </c>
      <c r="AP45" s="48">
        <f t="shared" si="15"/>
        <v>1684</v>
      </c>
      <c r="AQ45" s="48">
        <f t="shared" si="16"/>
        <v>1684</v>
      </c>
      <c r="AR45" s="48">
        <f t="shared" si="17"/>
        <v>5052</v>
      </c>
    </row>
    <row r="46" spans="1:44" s="4" customFormat="1" ht="51.75" customHeight="1" x14ac:dyDescent="0.25">
      <c r="A46" s="13">
        <v>38</v>
      </c>
      <c r="B46" s="42" t="s">
        <v>179</v>
      </c>
      <c r="C46" s="27" t="s">
        <v>121</v>
      </c>
      <c r="D46" s="27" t="s">
        <v>115</v>
      </c>
      <c r="E46" s="38" t="s">
        <v>141</v>
      </c>
      <c r="F46" s="28" t="s">
        <v>190</v>
      </c>
      <c r="G46" s="34" t="s">
        <v>142</v>
      </c>
      <c r="H46" s="27" t="s">
        <v>190</v>
      </c>
      <c r="I46" s="27" t="s">
        <v>112</v>
      </c>
      <c r="J46" s="21">
        <f t="shared" si="19"/>
        <v>16</v>
      </c>
      <c r="K46" s="8" t="s">
        <v>140</v>
      </c>
      <c r="L46" s="20" t="str">
        <f>IF(I46="","",VLOOKUP(LEFT(I46,5),Munka1!B:C,2,0))</f>
        <v>MVM FŐGÁZ Földgázhálózati Kft.</v>
      </c>
      <c r="M46" s="20" t="str">
        <f>IF(I46="","",VLOOKUP(LEFT(I46,5),Munka1!B:D,3,0))</f>
        <v>1081 Budapest, II. János Pál pápa tér 20.</v>
      </c>
      <c r="N46" s="49">
        <v>44927</v>
      </c>
      <c r="O46" s="20">
        <f t="shared" si="20"/>
        <v>60</v>
      </c>
      <c r="P46" s="27">
        <v>4</v>
      </c>
      <c r="Q46" s="25">
        <f t="shared" si="3"/>
        <v>42</v>
      </c>
      <c r="R46" s="32">
        <v>2379</v>
      </c>
      <c r="S46" s="51">
        <f t="shared" si="4"/>
        <v>25062</v>
      </c>
      <c r="T46" s="52">
        <f t="shared" si="18"/>
        <v>15536</v>
      </c>
      <c r="U46" s="24">
        <v>167</v>
      </c>
      <c r="V46" s="24">
        <v>262</v>
      </c>
      <c r="W46" s="24">
        <v>476</v>
      </c>
      <c r="X46" s="24">
        <v>476</v>
      </c>
      <c r="Y46" s="24">
        <v>333</v>
      </c>
      <c r="Z46" s="24">
        <v>262</v>
      </c>
      <c r="AA46" s="24">
        <v>190</v>
      </c>
      <c r="AB46" s="24">
        <v>48</v>
      </c>
      <c r="AC46" s="24">
        <v>48</v>
      </c>
      <c r="AD46" s="24">
        <v>24</v>
      </c>
      <c r="AE46" s="24">
        <v>24</v>
      </c>
      <c r="AF46" s="24">
        <v>71</v>
      </c>
      <c r="AG46" s="48">
        <f t="shared" si="6"/>
        <v>1758</v>
      </c>
      <c r="AH46" s="48">
        <f t="shared" si="7"/>
        <v>2758</v>
      </c>
      <c r="AI46" s="48">
        <f t="shared" si="8"/>
        <v>5010</v>
      </c>
      <c r="AJ46" s="48">
        <f t="shared" si="9"/>
        <v>5010</v>
      </c>
      <c r="AK46" s="48">
        <f t="shared" si="10"/>
        <v>3505</v>
      </c>
      <c r="AL46" s="48">
        <f t="shared" si="11"/>
        <v>2758</v>
      </c>
      <c r="AM46" s="48">
        <f t="shared" si="12"/>
        <v>2000</v>
      </c>
      <c r="AN46" s="48">
        <f t="shared" si="13"/>
        <v>505</v>
      </c>
      <c r="AO46" s="48">
        <f t="shared" si="14"/>
        <v>505</v>
      </c>
      <c r="AP46" s="48">
        <f t="shared" si="15"/>
        <v>253</v>
      </c>
      <c r="AQ46" s="48">
        <f t="shared" si="16"/>
        <v>253</v>
      </c>
      <c r="AR46" s="48">
        <f t="shared" si="17"/>
        <v>747</v>
      </c>
    </row>
    <row r="47" spans="1:44" s="4" customFormat="1" ht="51.75" customHeight="1" x14ac:dyDescent="0.25">
      <c r="A47" s="13">
        <v>39</v>
      </c>
      <c r="B47" s="42" t="s">
        <v>179</v>
      </c>
      <c r="C47" s="27" t="s">
        <v>122</v>
      </c>
      <c r="D47" s="27" t="s">
        <v>191</v>
      </c>
      <c r="E47" s="38" t="s">
        <v>122</v>
      </c>
      <c r="F47" s="33" t="s">
        <v>191</v>
      </c>
      <c r="G47" s="8" t="s">
        <v>174</v>
      </c>
      <c r="H47" s="27" t="s">
        <v>191</v>
      </c>
      <c r="I47" s="27" t="s">
        <v>130</v>
      </c>
      <c r="J47" s="21">
        <f t="shared" si="19"/>
        <v>16</v>
      </c>
      <c r="K47" s="8" t="s">
        <v>140</v>
      </c>
      <c r="L47" s="20" t="str">
        <f>IF(I47="","",VLOOKUP(LEFT(I47,5),Munka1!B:C,2,0))</f>
        <v>MVM FŐGÁZ Földgázhálózati Kft.</v>
      </c>
      <c r="M47" s="20" t="str">
        <f>IF(I47="","",VLOOKUP(LEFT(I47,5),Munka1!B:D,3,0))</f>
        <v>1081 Budapest, II. János Pál pápa tér 20.</v>
      </c>
      <c r="N47" s="49">
        <v>44927</v>
      </c>
      <c r="O47" s="20">
        <f t="shared" si="20"/>
        <v>60</v>
      </c>
      <c r="P47" s="27">
        <v>4</v>
      </c>
      <c r="Q47" s="25">
        <f t="shared" si="3"/>
        <v>42</v>
      </c>
      <c r="R47" s="32">
        <v>3080</v>
      </c>
      <c r="S47" s="51">
        <f t="shared" si="4"/>
        <v>32430</v>
      </c>
      <c r="T47" s="52">
        <f t="shared" si="18"/>
        <v>20104</v>
      </c>
      <c r="U47" s="24">
        <v>216</v>
      </c>
      <c r="V47" s="24">
        <v>339</v>
      </c>
      <c r="W47" s="24">
        <v>616</v>
      </c>
      <c r="X47" s="24">
        <v>616</v>
      </c>
      <c r="Y47" s="24">
        <v>431</v>
      </c>
      <c r="Z47" s="24">
        <v>339</v>
      </c>
      <c r="AA47" s="24">
        <v>246</v>
      </c>
      <c r="AB47" s="24">
        <v>62</v>
      </c>
      <c r="AC47" s="24">
        <v>62</v>
      </c>
      <c r="AD47" s="24">
        <v>31</v>
      </c>
      <c r="AE47" s="24">
        <v>31</v>
      </c>
      <c r="AF47" s="24">
        <v>92</v>
      </c>
      <c r="AG47" s="48">
        <f t="shared" si="6"/>
        <v>2274</v>
      </c>
      <c r="AH47" s="48">
        <f t="shared" si="7"/>
        <v>3568</v>
      </c>
      <c r="AI47" s="48">
        <f t="shared" si="8"/>
        <v>6484</v>
      </c>
      <c r="AJ47" s="48">
        <f t="shared" si="9"/>
        <v>6484</v>
      </c>
      <c r="AK47" s="48">
        <f t="shared" si="10"/>
        <v>4537</v>
      </c>
      <c r="AL47" s="48">
        <f t="shared" si="11"/>
        <v>3568</v>
      </c>
      <c r="AM47" s="48">
        <f t="shared" si="12"/>
        <v>2589</v>
      </c>
      <c r="AN47" s="48">
        <f t="shared" si="13"/>
        <v>653</v>
      </c>
      <c r="AO47" s="48">
        <f t="shared" si="14"/>
        <v>653</v>
      </c>
      <c r="AP47" s="48">
        <f t="shared" si="15"/>
        <v>326</v>
      </c>
      <c r="AQ47" s="48">
        <f t="shared" si="16"/>
        <v>326</v>
      </c>
      <c r="AR47" s="48">
        <f t="shared" si="17"/>
        <v>968</v>
      </c>
    </row>
    <row r="48" spans="1:44" s="4" customFormat="1" ht="51.75" customHeight="1" x14ac:dyDescent="0.25">
      <c r="A48" s="13">
        <v>40</v>
      </c>
      <c r="B48" s="42" t="s">
        <v>179</v>
      </c>
      <c r="C48" s="27" t="s">
        <v>122</v>
      </c>
      <c r="D48" s="27" t="s">
        <v>191</v>
      </c>
      <c r="E48" s="38" t="s">
        <v>122</v>
      </c>
      <c r="F48" s="33" t="s">
        <v>191</v>
      </c>
      <c r="G48" s="43" t="s">
        <v>175</v>
      </c>
      <c r="H48" s="27" t="s">
        <v>224</v>
      </c>
      <c r="I48" s="27" t="s">
        <v>129</v>
      </c>
      <c r="J48" s="21">
        <f>LEN(I48)</f>
        <v>16</v>
      </c>
      <c r="K48" s="8" t="s">
        <v>140</v>
      </c>
      <c r="L48" s="20" t="str">
        <f>IF(I48="","",VLOOKUP(LEFT(I48,5),Munka1!B:C,2,0))</f>
        <v>MVM FŐGÁZ Földgázhálózati Kft.</v>
      </c>
      <c r="M48" s="20" t="str">
        <f>IF(I48="","",VLOOKUP(LEFT(I48,5),Munka1!B:D,3,0))</f>
        <v>1081 Budapest, II. János Pál pápa tér 20.</v>
      </c>
      <c r="N48" s="49">
        <v>44927</v>
      </c>
      <c r="O48" s="20">
        <f>P49*15</f>
        <v>60</v>
      </c>
      <c r="P48" s="27">
        <v>20</v>
      </c>
      <c r="Q48" s="25">
        <f t="shared" si="3"/>
        <v>211</v>
      </c>
      <c r="R48" s="32">
        <v>4399</v>
      </c>
      <c r="S48" s="51">
        <f t="shared" si="4"/>
        <v>46314</v>
      </c>
      <c r="T48" s="52">
        <f t="shared" si="18"/>
        <v>28714</v>
      </c>
      <c r="U48" s="24">
        <v>308</v>
      </c>
      <c r="V48" s="24">
        <v>484</v>
      </c>
      <c r="W48" s="24">
        <v>880</v>
      </c>
      <c r="X48" s="24">
        <v>880</v>
      </c>
      <c r="Y48" s="24">
        <v>616</v>
      </c>
      <c r="Z48" s="24">
        <v>484</v>
      </c>
      <c r="AA48" s="24">
        <v>352</v>
      </c>
      <c r="AB48" s="24">
        <v>88</v>
      </c>
      <c r="AC48" s="24">
        <v>88</v>
      </c>
      <c r="AD48" s="24">
        <v>44</v>
      </c>
      <c r="AE48" s="24">
        <v>44</v>
      </c>
      <c r="AF48" s="24">
        <v>132</v>
      </c>
      <c r="AG48" s="48">
        <f t="shared" si="6"/>
        <v>3242</v>
      </c>
      <c r="AH48" s="48">
        <f t="shared" si="7"/>
        <v>5095</v>
      </c>
      <c r="AI48" s="48">
        <f t="shared" si="8"/>
        <v>9263</v>
      </c>
      <c r="AJ48" s="48">
        <f t="shared" si="9"/>
        <v>9263</v>
      </c>
      <c r="AK48" s="48">
        <f t="shared" si="10"/>
        <v>6484</v>
      </c>
      <c r="AL48" s="48">
        <f t="shared" si="11"/>
        <v>5095</v>
      </c>
      <c r="AM48" s="48">
        <f t="shared" si="12"/>
        <v>3705</v>
      </c>
      <c r="AN48" s="48">
        <f t="shared" si="13"/>
        <v>926</v>
      </c>
      <c r="AO48" s="48">
        <f t="shared" si="14"/>
        <v>926</v>
      </c>
      <c r="AP48" s="48">
        <f t="shared" si="15"/>
        <v>463</v>
      </c>
      <c r="AQ48" s="48">
        <f t="shared" si="16"/>
        <v>463</v>
      </c>
      <c r="AR48" s="48">
        <f t="shared" si="17"/>
        <v>1389</v>
      </c>
    </row>
    <row r="49" spans="1:44" s="4" customFormat="1" ht="51.75" customHeight="1" x14ac:dyDescent="0.25">
      <c r="A49" s="13">
        <v>41</v>
      </c>
      <c r="B49" s="42" t="s">
        <v>179</v>
      </c>
      <c r="C49" s="27" t="s">
        <v>157</v>
      </c>
      <c r="D49" s="27" t="s">
        <v>194</v>
      </c>
      <c r="E49" s="38" t="s">
        <v>157</v>
      </c>
      <c r="F49" s="33" t="s">
        <v>194</v>
      </c>
      <c r="G49" s="35" t="s">
        <v>158</v>
      </c>
      <c r="H49" s="27" t="s">
        <v>186</v>
      </c>
      <c r="I49" s="27" t="s">
        <v>123</v>
      </c>
      <c r="J49" s="21">
        <f t="shared" ref="J49:J56" si="21">LEN(I49)</f>
        <v>16</v>
      </c>
      <c r="K49" s="8" t="s">
        <v>140</v>
      </c>
      <c r="L49" s="20" t="str">
        <f>IF(I49="","",VLOOKUP(LEFT(I49,5),Munka1!B:C,2,0))</f>
        <v>MVM FŐGÁZ Földgázhálózati Kft.</v>
      </c>
      <c r="M49" s="20" t="str">
        <f>IF(I49="","",VLOOKUP(LEFT(I49,5),Munka1!B:D,3,0))</f>
        <v>1081 Budapest, II. János Pál pápa tér 20.</v>
      </c>
      <c r="N49" s="49">
        <v>44927</v>
      </c>
      <c r="O49" s="20">
        <f>P50*15</f>
        <v>60</v>
      </c>
      <c r="P49" s="27">
        <v>4</v>
      </c>
      <c r="Q49" s="25">
        <f t="shared" si="3"/>
        <v>42</v>
      </c>
      <c r="R49" s="32">
        <v>4988</v>
      </c>
      <c r="S49" s="51">
        <f t="shared" si="4"/>
        <v>52526</v>
      </c>
      <c r="T49" s="52">
        <f t="shared" si="18"/>
        <v>32568</v>
      </c>
      <c r="U49" s="24">
        <v>349</v>
      </c>
      <c r="V49" s="24">
        <v>549</v>
      </c>
      <c r="W49" s="24">
        <v>998</v>
      </c>
      <c r="X49" s="24">
        <v>998</v>
      </c>
      <c r="Y49" s="24">
        <v>698</v>
      </c>
      <c r="Z49" s="24">
        <v>549</v>
      </c>
      <c r="AA49" s="24">
        <v>399</v>
      </c>
      <c r="AB49" s="24">
        <v>100</v>
      </c>
      <c r="AC49" s="24">
        <v>100</v>
      </c>
      <c r="AD49" s="24">
        <v>50</v>
      </c>
      <c r="AE49" s="24">
        <v>50</v>
      </c>
      <c r="AF49" s="24">
        <v>150</v>
      </c>
      <c r="AG49" s="48">
        <f t="shared" si="6"/>
        <v>3674</v>
      </c>
      <c r="AH49" s="48">
        <f t="shared" si="7"/>
        <v>5779</v>
      </c>
      <c r="AI49" s="48">
        <f t="shared" si="8"/>
        <v>10505</v>
      </c>
      <c r="AJ49" s="48">
        <f t="shared" si="9"/>
        <v>10505</v>
      </c>
      <c r="AK49" s="48">
        <f t="shared" si="10"/>
        <v>7347</v>
      </c>
      <c r="AL49" s="48">
        <f t="shared" si="11"/>
        <v>5779</v>
      </c>
      <c r="AM49" s="48">
        <f t="shared" si="12"/>
        <v>4200</v>
      </c>
      <c r="AN49" s="48">
        <f t="shared" si="13"/>
        <v>1053</v>
      </c>
      <c r="AO49" s="48">
        <f t="shared" si="14"/>
        <v>1053</v>
      </c>
      <c r="AP49" s="48">
        <f t="shared" si="15"/>
        <v>526</v>
      </c>
      <c r="AQ49" s="48">
        <f t="shared" si="16"/>
        <v>526</v>
      </c>
      <c r="AR49" s="48">
        <f t="shared" si="17"/>
        <v>1579</v>
      </c>
    </row>
    <row r="50" spans="1:44" s="4" customFormat="1" ht="51.75" customHeight="1" x14ac:dyDescent="0.25">
      <c r="A50" s="13">
        <v>42</v>
      </c>
      <c r="B50" s="42" t="s">
        <v>179</v>
      </c>
      <c r="C50" s="27" t="s">
        <v>157</v>
      </c>
      <c r="D50" s="27" t="s">
        <v>194</v>
      </c>
      <c r="E50" s="38" t="s">
        <v>157</v>
      </c>
      <c r="F50" s="33" t="s">
        <v>194</v>
      </c>
      <c r="G50" s="35" t="s">
        <v>158</v>
      </c>
      <c r="H50" s="27" t="s">
        <v>133</v>
      </c>
      <c r="I50" s="36" t="s">
        <v>124</v>
      </c>
      <c r="J50" s="21">
        <f t="shared" si="21"/>
        <v>16</v>
      </c>
      <c r="K50" s="8" t="s">
        <v>140</v>
      </c>
      <c r="L50" s="20" t="str">
        <f>IF(I50="","",VLOOKUP(LEFT(I50,5),Munka1!B:C,2,0))</f>
        <v>MVM FŐGÁZ Földgázhálózati Kft.</v>
      </c>
      <c r="M50" s="20" t="str">
        <f>IF(I50="","",VLOOKUP(LEFT(I50,5),Munka1!B:D,3,0))</f>
        <v>1081 Budapest, II. János Pál pápa tér 20.</v>
      </c>
      <c r="N50" s="49">
        <v>44927</v>
      </c>
      <c r="O50" s="20">
        <f t="shared" ref="O50:O56" si="22">P50*15</f>
        <v>60</v>
      </c>
      <c r="P50" s="27">
        <v>4</v>
      </c>
      <c r="Q50" s="25">
        <f t="shared" si="3"/>
        <v>42</v>
      </c>
      <c r="R50" s="32">
        <v>3367</v>
      </c>
      <c r="S50" s="51">
        <f t="shared" si="4"/>
        <v>35420</v>
      </c>
      <c r="T50" s="52">
        <f t="shared" si="18"/>
        <v>21957</v>
      </c>
      <c r="U50" s="24">
        <v>236</v>
      </c>
      <c r="V50" s="24">
        <v>370</v>
      </c>
      <c r="W50" s="24">
        <v>673</v>
      </c>
      <c r="X50" s="24">
        <v>673</v>
      </c>
      <c r="Y50" s="24">
        <v>471</v>
      </c>
      <c r="Z50" s="24">
        <v>370</v>
      </c>
      <c r="AA50" s="24">
        <v>269</v>
      </c>
      <c r="AB50" s="24">
        <v>67</v>
      </c>
      <c r="AC50" s="24">
        <v>67</v>
      </c>
      <c r="AD50" s="24">
        <v>34</v>
      </c>
      <c r="AE50" s="24">
        <v>34</v>
      </c>
      <c r="AF50" s="24">
        <v>101</v>
      </c>
      <c r="AG50" s="48">
        <f t="shared" si="6"/>
        <v>2484</v>
      </c>
      <c r="AH50" s="48">
        <f t="shared" si="7"/>
        <v>3895</v>
      </c>
      <c r="AI50" s="48">
        <f t="shared" si="8"/>
        <v>7084</v>
      </c>
      <c r="AJ50" s="48">
        <f t="shared" si="9"/>
        <v>7084</v>
      </c>
      <c r="AK50" s="48">
        <f t="shared" si="10"/>
        <v>4958</v>
      </c>
      <c r="AL50" s="48">
        <f t="shared" si="11"/>
        <v>3895</v>
      </c>
      <c r="AM50" s="48">
        <f t="shared" si="12"/>
        <v>2831</v>
      </c>
      <c r="AN50" s="48">
        <f t="shared" si="13"/>
        <v>705</v>
      </c>
      <c r="AO50" s="48">
        <f t="shared" si="14"/>
        <v>705</v>
      </c>
      <c r="AP50" s="48">
        <f t="shared" si="15"/>
        <v>358</v>
      </c>
      <c r="AQ50" s="48">
        <f t="shared" si="16"/>
        <v>358</v>
      </c>
      <c r="AR50" s="48">
        <f t="shared" si="17"/>
        <v>1063</v>
      </c>
    </row>
    <row r="51" spans="1:44" s="4" customFormat="1" ht="51.75" customHeight="1" x14ac:dyDescent="0.25">
      <c r="A51" s="13">
        <v>43</v>
      </c>
      <c r="B51" s="42" t="s">
        <v>179</v>
      </c>
      <c r="C51" s="27" t="s">
        <v>157</v>
      </c>
      <c r="D51" s="27" t="s">
        <v>194</v>
      </c>
      <c r="E51" s="38" t="s">
        <v>157</v>
      </c>
      <c r="F51" s="33" t="s">
        <v>194</v>
      </c>
      <c r="G51" s="35" t="s">
        <v>159</v>
      </c>
      <c r="H51" s="27" t="s">
        <v>225</v>
      </c>
      <c r="I51" s="36" t="s">
        <v>184</v>
      </c>
      <c r="J51" s="21">
        <f t="shared" si="21"/>
        <v>16</v>
      </c>
      <c r="K51" s="8" t="s">
        <v>140</v>
      </c>
      <c r="L51" s="20" t="str">
        <f>IF(I51="","",VLOOKUP(LEFT(I51,5),Munka1!B:C,2,0))</f>
        <v>MVM FŐGÁZ Földgázhálózati Kft.</v>
      </c>
      <c r="M51" s="20" t="str">
        <f>IF(I51="","",VLOOKUP(LEFT(I51,5),Munka1!B:D,3,0))</f>
        <v>1081 Budapest, II. János Pál pápa tér 20.</v>
      </c>
      <c r="N51" s="49">
        <v>44927</v>
      </c>
      <c r="O51" s="20">
        <f t="shared" si="22"/>
        <v>150</v>
      </c>
      <c r="P51" s="27">
        <v>10</v>
      </c>
      <c r="Q51" s="25">
        <f t="shared" si="3"/>
        <v>105</v>
      </c>
      <c r="R51" s="32">
        <v>11725</v>
      </c>
      <c r="S51" s="51">
        <f t="shared" si="4"/>
        <v>123440</v>
      </c>
      <c r="T51" s="52">
        <f t="shared" si="18"/>
        <v>76536</v>
      </c>
      <c r="U51" s="24">
        <v>821</v>
      </c>
      <c r="V51" s="24">
        <v>1290</v>
      </c>
      <c r="W51" s="24">
        <v>2345</v>
      </c>
      <c r="X51" s="24">
        <v>2345</v>
      </c>
      <c r="Y51" s="24">
        <v>1642</v>
      </c>
      <c r="Z51" s="24">
        <v>1290</v>
      </c>
      <c r="AA51" s="24">
        <v>938</v>
      </c>
      <c r="AB51" s="24">
        <v>235</v>
      </c>
      <c r="AC51" s="24">
        <v>235</v>
      </c>
      <c r="AD51" s="24">
        <v>117</v>
      </c>
      <c r="AE51" s="24">
        <v>117</v>
      </c>
      <c r="AF51" s="24">
        <v>352</v>
      </c>
      <c r="AG51" s="48">
        <f t="shared" si="6"/>
        <v>8642</v>
      </c>
      <c r="AH51" s="48">
        <f t="shared" si="7"/>
        <v>13579</v>
      </c>
      <c r="AI51" s="48">
        <f t="shared" si="8"/>
        <v>24683</v>
      </c>
      <c r="AJ51" s="48">
        <f t="shared" si="9"/>
        <v>24683</v>
      </c>
      <c r="AK51" s="48">
        <f t="shared" si="10"/>
        <v>17284</v>
      </c>
      <c r="AL51" s="48">
        <f t="shared" si="11"/>
        <v>13579</v>
      </c>
      <c r="AM51" s="48">
        <f t="shared" si="12"/>
        <v>9873</v>
      </c>
      <c r="AN51" s="48">
        <f t="shared" si="13"/>
        <v>2474</v>
      </c>
      <c r="AO51" s="48">
        <f t="shared" si="14"/>
        <v>2474</v>
      </c>
      <c r="AP51" s="48">
        <f t="shared" si="15"/>
        <v>1232</v>
      </c>
      <c r="AQ51" s="48">
        <f t="shared" si="16"/>
        <v>1232</v>
      </c>
      <c r="AR51" s="48">
        <f t="shared" si="17"/>
        <v>3705</v>
      </c>
    </row>
    <row r="52" spans="1:44" s="4" customFormat="1" ht="51.75" customHeight="1" x14ac:dyDescent="0.25">
      <c r="A52" s="13">
        <v>44</v>
      </c>
      <c r="B52" s="42" t="s">
        <v>179</v>
      </c>
      <c r="C52" s="27" t="s">
        <v>157</v>
      </c>
      <c r="D52" s="27" t="s">
        <v>194</v>
      </c>
      <c r="E52" s="38" t="s">
        <v>157</v>
      </c>
      <c r="F52" s="33" t="s">
        <v>194</v>
      </c>
      <c r="G52" s="35" t="s">
        <v>160</v>
      </c>
      <c r="H52" s="27" t="s">
        <v>134</v>
      </c>
      <c r="I52" s="27" t="s">
        <v>125</v>
      </c>
      <c r="J52" s="21">
        <f t="shared" si="21"/>
        <v>16</v>
      </c>
      <c r="K52" s="8" t="s">
        <v>140</v>
      </c>
      <c r="L52" s="20" t="str">
        <f>IF(I52="","",VLOOKUP(LEFT(I52,5),Munka1!B:C,2,0))</f>
        <v>MVM FŐGÁZ Földgázhálózati Kft.</v>
      </c>
      <c r="M52" s="20" t="str">
        <f>IF(I52="","",VLOOKUP(LEFT(I52,5),Munka1!B:D,3,0))</f>
        <v>1081 Budapest, II. János Pál pápa tér 20.</v>
      </c>
      <c r="N52" s="49">
        <v>44927</v>
      </c>
      <c r="O52" s="20">
        <f t="shared" si="22"/>
        <v>60</v>
      </c>
      <c r="P52" s="27">
        <v>4</v>
      </c>
      <c r="Q52" s="25">
        <f t="shared" si="3"/>
        <v>42</v>
      </c>
      <c r="R52" s="32">
        <v>4111</v>
      </c>
      <c r="S52" s="51">
        <f t="shared" si="4"/>
        <v>43262</v>
      </c>
      <c r="T52" s="52">
        <f t="shared" si="18"/>
        <v>26821</v>
      </c>
      <c r="U52" s="24">
        <v>288</v>
      </c>
      <c r="V52" s="24">
        <v>452</v>
      </c>
      <c r="W52" s="24">
        <v>822</v>
      </c>
      <c r="X52" s="24">
        <v>822</v>
      </c>
      <c r="Y52" s="24">
        <v>576</v>
      </c>
      <c r="Z52" s="24">
        <v>452</v>
      </c>
      <c r="AA52" s="24">
        <v>329</v>
      </c>
      <c r="AB52" s="24">
        <v>82</v>
      </c>
      <c r="AC52" s="24">
        <v>82</v>
      </c>
      <c r="AD52" s="24">
        <v>41</v>
      </c>
      <c r="AE52" s="24">
        <v>41</v>
      </c>
      <c r="AF52" s="24">
        <v>123</v>
      </c>
      <c r="AG52" s="48">
        <f t="shared" si="6"/>
        <v>3031</v>
      </c>
      <c r="AH52" s="48">
        <f t="shared" si="7"/>
        <v>4758</v>
      </c>
      <c r="AI52" s="48">
        <f t="shared" si="8"/>
        <v>8652</v>
      </c>
      <c r="AJ52" s="48">
        <f t="shared" si="9"/>
        <v>8652</v>
      </c>
      <c r="AK52" s="48">
        <f t="shared" si="10"/>
        <v>6063</v>
      </c>
      <c r="AL52" s="48">
        <f t="shared" si="11"/>
        <v>4758</v>
      </c>
      <c r="AM52" s="48">
        <f t="shared" si="12"/>
        <v>3463</v>
      </c>
      <c r="AN52" s="48">
        <f t="shared" si="13"/>
        <v>863</v>
      </c>
      <c r="AO52" s="48">
        <f t="shared" si="14"/>
        <v>863</v>
      </c>
      <c r="AP52" s="48">
        <f t="shared" si="15"/>
        <v>432</v>
      </c>
      <c r="AQ52" s="48">
        <f t="shared" si="16"/>
        <v>432</v>
      </c>
      <c r="AR52" s="48">
        <f t="shared" si="17"/>
        <v>1295</v>
      </c>
    </row>
    <row r="53" spans="1:44" s="4" customFormat="1" ht="51.75" customHeight="1" x14ac:dyDescent="0.25">
      <c r="A53" s="13">
        <v>45</v>
      </c>
      <c r="B53" s="42" t="s">
        <v>179</v>
      </c>
      <c r="C53" s="27" t="s">
        <v>157</v>
      </c>
      <c r="D53" s="27" t="s">
        <v>194</v>
      </c>
      <c r="E53" s="38" t="s">
        <v>157</v>
      </c>
      <c r="F53" s="33" t="s">
        <v>194</v>
      </c>
      <c r="G53" s="35" t="s">
        <v>161</v>
      </c>
      <c r="H53" s="27" t="s">
        <v>135</v>
      </c>
      <c r="I53" s="27" t="s">
        <v>126</v>
      </c>
      <c r="J53" s="21">
        <f t="shared" si="21"/>
        <v>16</v>
      </c>
      <c r="K53" s="8" t="s">
        <v>140</v>
      </c>
      <c r="L53" s="20" t="str">
        <f>IF(I53="","",VLOOKUP(LEFT(I53,5),Munka1!B:C,2,0))</f>
        <v>MVM FŐGÁZ Földgázhálózati Kft.</v>
      </c>
      <c r="M53" s="20" t="str">
        <f>IF(I53="","",VLOOKUP(LEFT(I53,5),Munka1!B:D,3,0))</f>
        <v>1081 Budapest, II. János Pál pápa tér 20.</v>
      </c>
      <c r="N53" s="49">
        <v>44927</v>
      </c>
      <c r="O53" s="20">
        <f t="shared" si="22"/>
        <v>60</v>
      </c>
      <c r="P53" s="27">
        <v>4</v>
      </c>
      <c r="Q53" s="25">
        <f t="shared" si="3"/>
        <v>42</v>
      </c>
      <c r="R53" s="32">
        <v>4905</v>
      </c>
      <c r="S53" s="51">
        <f t="shared" si="4"/>
        <v>51630</v>
      </c>
      <c r="T53" s="52">
        <f t="shared" si="18"/>
        <v>32010</v>
      </c>
      <c r="U53" s="24">
        <v>343</v>
      </c>
      <c r="V53" s="24">
        <v>540</v>
      </c>
      <c r="W53" s="24">
        <v>981</v>
      </c>
      <c r="X53" s="24">
        <v>981</v>
      </c>
      <c r="Y53" s="24">
        <v>687</v>
      </c>
      <c r="Z53" s="24">
        <v>540</v>
      </c>
      <c r="AA53" s="24">
        <v>392</v>
      </c>
      <c r="AB53" s="24">
        <v>98</v>
      </c>
      <c r="AC53" s="24">
        <v>98</v>
      </c>
      <c r="AD53" s="24">
        <v>49</v>
      </c>
      <c r="AE53" s="24">
        <v>49</v>
      </c>
      <c r="AF53" s="24">
        <v>147</v>
      </c>
      <c r="AG53" s="48">
        <f t="shared" si="6"/>
        <v>3610</v>
      </c>
      <c r="AH53" s="48">
        <f t="shared" si="7"/>
        <v>5684</v>
      </c>
      <c r="AI53" s="48">
        <f t="shared" si="8"/>
        <v>10326</v>
      </c>
      <c r="AJ53" s="48">
        <f t="shared" si="9"/>
        <v>10326</v>
      </c>
      <c r="AK53" s="48">
        <f t="shared" si="10"/>
        <v>7231</v>
      </c>
      <c r="AL53" s="48">
        <f t="shared" si="11"/>
        <v>5684</v>
      </c>
      <c r="AM53" s="48">
        <f t="shared" si="12"/>
        <v>4126</v>
      </c>
      <c r="AN53" s="48">
        <f t="shared" si="13"/>
        <v>1032</v>
      </c>
      <c r="AO53" s="48">
        <f t="shared" si="14"/>
        <v>1032</v>
      </c>
      <c r="AP53" s="48">
        <f t="shared" si="15"/>
        <v>516</v>
      </c>
      <c r="AQ53" s="48">
        <f t="shared" si="16"/>
        <v>516</v>
      </c>
      <c r="AR53" s="48">
        <f t="shared" si="17"/>
        <v>1547</v>
      </c>
    </row>
    <row r="54" spans="1:44" s="4" customFormat="1" ht="51.75" customHeight="1" x14ac:dyDescent="0.25">
      <c r="A54" s="13">
        <v>46</v>
      </c>
      <c r="B54" s="42" t="s">
        <v>179</v>
      </c>
      <c r="C54" s="27" t="s">
        <v>157</v>
      </c>
      <c r="D54" s="27" t="s">
        <v>194</v>
      </c>
      <c r="E54" s="38" t="s">
        <v>157</v>
      </c>
      <c r="F54" s="33" t="s">
        <v>194</v>
      </c>
      <c r="G54" s="35" t="s">
        <v>158</v>
      </c>
      <c r="H54" s="27" t="s">
        <v>136</v>
      </c>
      <c r="I54" s="27" t="s">
        <v>127</v>
      </c>
      <c r="J54" s="21">
        <f t="shared" si="21"/>
        <v>16</v>
      </c>
      <c r="K54" s="8" t="s">
        <v>140</v>
      </c>
      <c r="L54" s="20" t="str">
        <f>IF(I54="","",VLOOKUP(LEFT(I54,5),Munka1!B:C,2,0))</f>
        <v>MVM FŐGÁZ Földgázhálózati Kft.</v>
      </c>
      <c r="M54" s="20" t="str">
        <f>IF(I54="","",VLOOKUP(LEFT(I54,5),Munka1!B:D,3,0))</f>
        <v>1081 Budapest, II. János Pál pápa tér 20.</v>
      </c>
      <c r="N54" s="49">
        <v>44927</v>
      </c>
      <c r="O54" s="20">
        <f t="shared" si="22"/>
        <v>60</v>
      </c>
      <c r="P54" s="27">
        <v>4</v>
      </c>
      <c r="Q54" s="25">
        <f t="shared" si="3"/>
        <v>42</v>
      </c>
      <c r="R54" s="32">
        <v>2569</v>
      </c>
      <c r="S54" s="51">
        <f t="shared" si="4"/>
        <v>27063</v>
      </c>
      <c r="T54" s="52">
        <f t="shared" si="18"/>
        <v>16779</v>
      </c>
      <c r="U54" s="24">
        <v>180</v>
      </c>
      <c r="V54" s="24">
        <v>283</v>
      </c>
      <c r="W54" s="24">
        <v>514</v>
      </c>
      <c r="X54" s="24">
        <v>514</v>
      </c>
      <c r="Y54" s="24">
        <v>360</v>
      </c>
      <c r="Z54" s="24">
        <v>283</v>
      </c>
      <c r="AA54" s="24">
        <v>206</v>
      </c>
      <c r="AB54" s="24">
        <v>51</v>
      </c>
      <c r="AC54" s="24">
        <v>51</v>
      </c>
      <c r="AD54" s="24">
        <v>26</v>
      </c>
      <c r="AE54" s="24">
        <v>26</v>
      </c>
      <c r="AF54" s="24">
        <v>77</v>
      </c>
      <c r="AG54" s="48">
        <f t="shared" si="6"/>
        <v>1895</v>
      </c>
      <c r="AH54" s="48">
        <f t="shared" si="7"/>
        <v>2979</v>
      </c>
      <c r="AI54" s="48">
        <f t="shared" si="8"/>
        <v>5410</v>
      </c>
      <c r="AJ54" s="48">
        <f t="shared" si="9"/>
        <v>5410</v>
      </c>
      <c r="AK54" s="48">
        <f t="shared" si="10"/>
        <v>3789</v>
      </c>
      <c r="AL54" s="48">
        <f t="shared" si="11"/>
        <v>2979</v>
      </c>
      <c r="AM54" s="48">
        <f t="shared" si="12"/>
        <v>2168</v>
      </c>
      <c r="AN54" s="48">
        <f t="shared" si="13"/>
        <v>537</v>
      </c>
      <c r="AO54" s="48">
        <f t="shared" si="14"/>
        <v>537</v>
      </c>
      <c r="AP54" s="48">
        <f t="shared" si="15"/>
        <v>274</v>
      </c>
      <c r="AQ54" s="48">
        <f t="shared" si="16"/>
        <v>274</v>
      </c>
      <c r="AR54" s="48">
        <f t="shared" si="17"/>
        <v>811</v>
      </c>
    </row>
    <row r="55" spans="1:44" s="4" customFormat="1" ht="51.75" customHeight="1" x14ac:dyDescent="0.25">
      <c r="A55" s="13">
        <v>47</v>
      </c>
      <c r="B55" s="42" t="s">
        <v>179</v>
      </c>
      <c r="C55" s="27" t="s">
        <v>157</v>
      </c>
      <c r="D55" s="27" t="s">
        <v>194</v>
      </c>
      <c r="E55" s="38" t="s">
        <v>157</v>
      </c>
      <c r="F55" s="33" t="s">
        <v>194</v>
      </c>
      <c r="G55" s="35" t="s">
        <v>158</v>
      </c>
      <c r="H55" s="27" t="s">
        <v>137</v>
      </c>
      <c r="I55" s="27" t="s">
        <v>128</v>
      </c>
      <c r="J55" s="21">
        <f t="shared" si="21"/>
        <v>16</v>
      </c>
      <c r="K55" s="8" t="s">
        <v>140</v>
      </c>
      <c r="L55" s="20" t="str">
        <f>IF(I55="","",VLOOKUP(LEFT(I55,5),Munka1!B:C,2,0))</f>
        <v>MVM FŐGÁZ Földgázhálózati Kft.</v>
      </c>
      <c r="M55" s="20" t="str">
        <f>IF(I55="","",VLOOKUP(LEFT(I55,5),Munka1!B:D,3,0))</f>
        <v>1081 Budapest, II. János Pál pápa tér 20.</v>
      </c>
      <c r="N55" s="49">
        <v>44927</v>
      </c>
      <c r="O55" s="20">
        <f t="shared" si="22"/>
        <v>60</v>
      </c>
      <c r="P55" s="27">
        <v>4</v>
      </c>
      <c r="Q55" s="25">
        <f t="shared" si="3"/>
        <v>42</v>
      </c>
      <c r="R55" s="32">
        <v>2936</v>
      </c>
      <c r="S55" s="51">
        <f t="shared" si="4"/>
        <v>30904</v>
      </c>
      <c r="T55" s="52">
        <f t="shared" si="18"/>
        <v>19157</v>
      </c>
      <c r="U55" s="24">
        <v>206</v>
      </c>
      <c r="V55" s="24">
        <v>323</v>
      </c>
      <c r="W55" s="24">
        <v>587</v>
      </c>
      <c r="X55" s="24">
        <v>587</v>
      </c>
      <c r="Y55" s="24">
        <v>411</v>
      </c>
      <c r="Z55" s="24">
        <v>323</v>
      </c>
      <c r="AA55" s="24">
        <v>235</v>
      </c>
      <c r="AB55" s="24">
        <v>59</v>
      </c>
      <c r="AC55" s="24">
        <v>59</v>
      </c>
      <c r="AD55" s="24">
        <v>29</v>
      </c>
      <c r="AE55" s="24">
        <v>29</v>
      </c>
      <c r="AF55" s="24">
        <v>88</v>
      </c>
      <c r="AG55" s="48">
        <f t="shared" si="6"/>
        <v>2168</v>
      </c>
      <c r="AH55" s="48">
        <f t="shared" si="7"/>
        <v>3400</v>
      </c>
      <c r="AI55" s="48">
        <f t="shared" si="8"/>
        <v>6179</v>
      </c>
      <c r="AJ55" s="48">
        <f t="shared" si="9"/>
        <v>6179</v>
      </c>
      <c r="AK55" s="48">
        <f t="shared" si="10"/>
        <v>4326</v>
      </c>
      <c r="AL55" s="48">
        <f t="shared" si="11"/>
        <v>3400</v>
      </c>
      <c r="AM55" s="48">
        <f t="shared" si="12"/>
        <v>2474</v>
      </c>
      <c r="AN55" s="48">
        <f t="shared" si="13"/>
        <v>621</v>
      </c>
      <c r="AO55" s="48">
        <f t="shared" si="14"/>
        <v>621</v>
      </c>
      <c r="AP55" s="48">
        <f t="shared" si="15"/>
        <v>305</v>
      </c>
      <c r="AQ55" s="48">
        <f t="shared" si="16"/>
        <v>305</v>
      </c>
      <c r="AR55" s="48">
        <f t="shared" si="17"/>
        <v>926</v>
      </c>
    </row>
    <row r="56" spans="1:44" s="4" customFormat="1" ht="51.75" customHeight="1" x14ac:dyDescent="0.25">
      <c r="A56" s="13">
        <v>48</v>
      </c>
      <c r="B56" s="42" t="s">
        <v>179</v>
      </c>
      <c r="C56" s="27" t="s">
        <v>157</v>
      </c>
      <c r="D56" s="27" t="s">
        <v>194</v>
      </c>
      <c r="E56" s="38" t="s">
        <v>157</v>
      </c>
      <c r="F56" s="33" t="s">
        <v>194</v>
      </c>
      <c r="G56" s="8" t="s">
        <v>158</v>
      </c>
      <c r="H56" s="27" t="s">
        <v>138</v>
      </c>
      <c r="I56" s="27" t="s">
        <v>131</v>
      </c>
      <c r="J56" s="21">
        <f t="shared" si="21"/>
        <v>16</v>
      </c>
      <c r="K56" s="8" t="s">
        <v>140</v>
      </c>
      <c r="L56" s="20" t="str">
        <f>IF(I56="","",VLOOKUP(LEFT(I56,5),Munka1!B:C,2,0))</f>
        <v>MVM FŐGÁZ Földgázhálózati Kft.</v>
      </c>
      <c r="M56" s="20" t="str">
        <f>IF(I56="","",VLOOKUP(LEFT(I56,5),Munka1!B:D,3,0))</f>
        <v>1081 Budapest, II. János Pál pápa tér 20.</v>
      </c>
      <c r="N56" s="49">
        <v>44927</v>
      </c>
      <c r="O56" s="20">
        <f t="shared" si="22"/>
        <v>60</v>
      </c>
      <c r="P56" s="27">
        <v>4</v>
      </c>
      <c r="Q56" s="25">
        <f t="shared" si="3"/>
        <v>42</v>
      </c>
      <c r="R56" s="32">
        <v>3383</v>
      </c>
      <c r="S56" s="51">
        <f t="shared" si="4"/>
        <v>35632</v>
      </c>
      <c r="T56" s="52">
        <f t="shared" si="18"/>
        <v>22095</v>
      </c>
      <c r="U56" s="24">
        <v>237</v>
      </c>
      <c r="V56" s="24">
        <v>372</v>
      </c>
      <c r="W56" s="24">
        <v>677</v>
      </c>
      <c r="X56" s="24">
        <v>677</v>
      </c>
      <c r="Y56" s="24">
        <v>474</v>
      </c>
      <c r="Z56" s="24">
        <v>372</v>
      </c>
      <c r="AA56" s="24">
        <v>271</v>
      </c>
      <c r="AB56" s="24">
        <v>68</v>
      </c>
      <c r="AC56" s="24">
        <v>68</v>
      </c>
      <c r="AD56" s="24">
        <v>34</v>
      </c>
      <c r="AE56" s="24">
        <v>34</v>
      </c>
      <c r="AF56" s="24">
        <v>101</v>
      </c>
      <c r="AG56" s="48">
        <f t="shared" si="6"/>
        <v>2495</v>
      </c>
      <c r="AH56" s="48">
        <f t="shared" si="7"/>
        <v>3916</v>
      </c>
      <c r="AI56" s="48">
        <f t="shared" si="8"/>
        <v>7126</v>
      </c>
      <c r="AJ56" s="48">
        <f t="shared" si="9"/>
        <v>7126</v>
      </c>
      <c r="AK56" s="48">
        <f t="shared" si="10"/>
        <v>4989</v>
      </c>
      <c r="AL56" s="48">
        <f t="shared" si="11"/>
        <v>3916</v>
      </c>
      <c r="AM56" s="48">
        <f t="shared" si="12"/>
        <v>2853</v>
      </c>
      <c r="AN56" s="48">
        <f t="shared" si="13"/>
        <v>716</v>
      </c>
      <c r="AO56" s="48">
        <f t="shared" si="14"/>
        <v>716</v>
      </c>
      <c r="AP56" s="48">
        <f t="shared" si="15"/>
        <v>358</v>
      </c>
      <c r="AQ56" s="48">
        <f t="shared" si="16"/>
        <v>358</v>
      </c>
      <c r="AR56" s="48">
        <f t="shared" si="17"/>
        <v>1063</v>
      </c>
    </row>
    <row r="57" spans="1:44" ht="42" customHeight="1" x14ac:dyDescent="0.25">
      <c r="O57" s="53">
        <f t="shared" ref="O57:S57" si="23">SUM(O9:O56)</f>
        <v>14325</v>
      </c>
      <c r="P57" s="53">
        <f t="shared" si="23"/>
        <v>971</v>
      </c>
      <c r="Q57" s="53">
        <f t="shared" si="23"/>
        <v>10215</v>
      </c>
      <c r="R57" s="53">
        <f t="shared" si="23"/>
        <v>997779</v>
      </c>
      <c r="S57" s="53">
        <f t="shared" si="23"/>
        <v>10502750</v>
      </c>
      <c r="T57" s="53">
        <f>SUM(T9:T56)</f>
        <v>9967585</v>
      </c>
    </row>
  </sheetData>
  <autoFilter ref="A8:AF55"/>
  <mergeCells count="5">
    <mergeCell ref="Z3:AF3"/>
    <mergeCell ref="A5:AF5"/>
    <mergeCell ref="A4:AF4"/>
    <mergeCell ref="U7:AF7"/>
    <mergeCell ref="AG7:AR7"/>
  </mergeCells>
  <phoneticPr fontId="12" type="noConversion"/>
  <pageMargins left="0" right="0" top="0.74803149606299213" bottom="0.74803149606299213" header="0.31496062992125984" footer="0.31496062992125984"/>
  <pageSetup paperSize="9" scale="5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8"/>
  <sheetViews>
    <sheetView tabSelected="1" workbookViewId="0">
      <selection activeCell="G29" sqref="G29"/>
    </sheetView>
  </sheetViews>
  <sheetFormatPr defaultRowHeight="13.2" x14ac:dyDescent="0.25"/>
  <cols>
    <col min="1" max="1" width="48.5546875" customWidth="1"/>
    <col min="2" max="2" width="22.44140625" customWidth="1"/>
    <col min="3" max="3" width="28.109375" customWidth="1"/>
    <col min="4" max="4" width="27.5546875" customWidth="1"/>
    <col min="5" max="5" width="13.44140625" bestFit="1" customWidth="1"/>
    <col min="6" max="6" width="12.5546875" bestFit="1" customWidth="1"/>
    <col min="7" max="7" width="20.44140625" customWidth="1"/>
  </cols>
  <sheetData>
    <row r="1" spans="1:7" x14ac:dyDescent="0.25">
      <c r="A1" s="57"/>
      <c r="B1" s="57"/>
      <c r="C1" s="57" t="s">
        <v>230</v>
      </c>
      <c r="D1" s="55"/>
      <c r="E1" s="57" t="s">
        <v>231</v>
      </c>
    </row>
    <row r="2" spans="1:7" x14ac:dyDescent="0.25">
      <c r="A2" s="54" t="s">
        <v>232</v>
      </c>
      <c r="B2" s="57"/>
      <c r="C2" s="54" t="s">
        <v>233</v>
      </c>
      <c r="D2" s="58">
        <f>(200+D1)*400/1000</f>
        <v>80</v>
      </c>
      <c r="E2" s="54" t="s">
        <v>234</v>
      </c>
    </row>
    <row r="3" spans="1:7" x14ac:dyDescent="0.25">
      <c r="A3" s="54" t="s">
        <v>235</v>
      </c>
      <c r="B3" s="57"/>
      <c r="C3" s="54" t="s">
        <v>236</v>
      </c>
      <c r="D3" s="59">
        <f>D2*D58+G58</f>
        <v>797406800</v>
      </c>
      <c r="E3" s="54" t="s">
        <v>237</v>
      </c>
    </row>
    <row r="4" spans="1:7" x14ac:dyDescent="0.25">
      <c r="A4" s="57"/>
      <c r="B4" s="57"/>
      <c r="C4" s="54" t="s">
        <v>238</v>
      </c>
      <c r="D4" s="58">
        <f>D3/D58</f>
        <v>80</v>
      </c>
      <c r="E4" s="54" t="s">
        <v>234</v>
      </c>
    </row>
    <row r="9" spans="1:7" ht="26.4" x14ac:dyDescent="0.25">
      <c r="A9" s="26" t="s">
        <v>2</v>
      </c>
      <c r="B9" s="26" t="s">
        <v>71</v>
      </c>
      <c r="C9" s="20" t="s">
        <v>72</v>
      </c>
      <c r="D9" s="50" t="s">
        <v>227</v>
      </c>
      <c r="E9" s="61" t="s">
        <v>239</v>
      </c>
      <c r="F9" s="61" t="s">
        <v>240</v>
      </c>
      <c r="G9" s="62" t="s">
        <v>229</v>
      </c>
    </row>
    <row r="10" spans="1:7" x14ac:dyDescent="0.25">
      <c r="A10" s="27" t="s">
        <v>146</v>
      </c>
      <c r="B10" s="36" t="s">
        <v>79</v>
      </c>
      <c r="C10" s="25">
        <v>484</v>
      </c>
      <c r="D10" s="52">
        <v>662453</v>
      </c>
      <c r="E10" s="55"/>
      <c r="F10" s="55"/>
      <c r="G10" s="56">
        <f>ROUND(C10*E10+D10*F10,0)</f>
        <v>0</v>
      </c>
    </row>
    <row r="11" spans="1:7" x14ac:dyDescent="0.25">
      <c r="A11" s="27" t="s">
        <v>203</v>
      </c>
      <c r="B11" s="27" t="s">
        <v>80</v>
      </c>
      <c r="C11" s="25">
        <v>168</v>
      </c>
      <c r="D11" s="52">
        <v>162197</v>
      </c>
      <c r="E11" s="55"/>
      <c r="F11" s="55"/>
      <c r="G11" s="56">
        <f t="shared" ref="G11:G57" si="0">ROUND(C11*E11+D11*F11,0)</f>
        <v>0</v>
      </c>
    </row>
    <row r="12" spans="1:7" x14ac:dyDescent="0.25">
      <c r="A12" s="27" t="s">
        <v>201</v>
      </c>
      <c r="B12" s="27" t="s">
        <v>81</v>
      </c>
      <c r="C12" s="25">
        <v>263</v>
      </c>
      <c r="D12" s="52">
        <v>287266</v>
      </c>
      <c r="E12" s="55"/>
      <c r="F12" s="55"/>
      <c r="G12" s="56">
        <f t="shared" si="0"/>
        <v>0</v>
      </c>
    </row>
    <row r="13" spans="1:7" x14ac:dyDescent="0.25">
      <c r="A13" s="27" t="s">
        <v>189</v>
      </c>
      <c r="B13" s="27" t="s">
        <v>82</v>
      </c>
      <c r="C13" s="25">
        <v>263</v>
      </c>
      <c r="D13" s="52">
        <v>220329</v>
      </c>
      <c r="E13" s="55"/>
      <c r="F13" s="55"/>
      <c r="G13" s="56">
        <f t="shared" si="0"/>
        <v>0</v>
      </c>
    </row>
    <row r="14" spans="1:7" x14ac:dyDescent="0.25">
      <c r="A14" s="27" t="s">
        <v>204</v>
      </c>
      <c r="B14" s="27" t="s">
        <v>83</v>
      </c>
      <c r="C14" s="25">
        <v>263</v>
      </c>
      <c r="D14" s="52">
        <v>218140</v>
      </c>
      <c r="E14" s="55"/>
      <c r="F14" s="55"/>
      <c r="G14" s="56">
        <f t="shared" si="0"/>
        <v>0</v>
      </c>
    </row>
    <row r="15" spans="1:7" x14ac:dyDescent="0.25">
      <c r="A15" s="27" t="s">
        <v>194</v>
      </c>
      <c r="B15" s="27" t="s">
        <v>84</v>
      </c>
      <c r="C15" s="25">
        <v>684</v>
      </c>
      <c r="D15" s="52">
        <v>730106</v>
      </c>
      <c r="E15" s="55"/>
      <c r="F15" s="55"/>
      <c r="G15" s="56">
        <f t="shared" si="0"/>
        <v>0</v>
      </c>
    </row>
    <row r="16" spans="1:7" x14ac:dyDescent="0.25">
      <c r="A16" s="31" t="s">
        <v>77</v>
      </c>
      <c r="B16" s="36" t="s">
        <v>85</v>
      </c>
      <c r="C16" s="25">
        <v>263</v>
      </c>
      <c r="D16" s="52">
        <v>129136</v>
      </c>
      <c r="E16" s="55"/>
      <c r="F16" s="55"/>
      <c r="G16" s="56">
        <f t="shared" si="0"/>
        <v>0</v>
      </c>
    </row>
    <row r="17" spans="1:7" x14ac:dyDescent="0.25">
      <c r="A17" s="27" t="s">
        <v>205</v>
      </c>
      <c r="B17" s="36" t="s">
        <v>86</v>
      </c>
      <c r="C17" s="25">
        <v>421</v>
      </c>
      <c r="D17" s="52">
        <v>1072996</v>
      </c>
      <c r="E17" s="55"/>
      <c r="F17" s="55"/>
      <c r="G17" s="56">
        <f t="shared" si="0"/>
        <v>0</v>
      </c>
    </row>
    <row r="18" spans="1:7" x14ac:dyDescent="0.25">
      <c r="A18" s="27" t="s">
        <v>199</v>
      </c>
      <c r="B18" s="27" t="s">
        <v>87</v>
      </c>
      <c r="C18" s="25">
        <v>421</v>
      </c>
      <c r="D18" s="52">
        <v>597467</v>
      </c>
      <c r="E18" s="55"/>
      <c r="F18" s="55"/>
      <c r="G18" s="56">
        <f t="shared" si="0"/>
        <v>0</v>
      </c>
    </row>
    <row r="19" spans="1:7" x14ac:dyDescent="0.25">
      <c r="A19" s="27" t="s">
        <v>198</v>
      </c>
      <c r="B19" s="36" t="s">
        <v>88</v>
      </c>
      <c r="C19" s="25">
        <v>274</v>
      </c>
      <c r="D19" s="52">
        <v>189101</v>
      </c>
      <c r="E19" s="55"/>
      <c r="F19" s="55"/>
      <c r="G19" s="56">
        <f t="shared" si="0"/>
        <v>0</v>
      </c>
    </row>
    <row r="20" spans="1:7" x14ac:dyDescent="0.25">
      <c r="A20" s="27" t="s">
        <v>78</v>
      </c>
      <c r="B20" s="27" t="s">
        <v>89</v>
      </c>
      <c r="C20" s="25">
        <v>274</v>
      </c>
      <c r="D20" s="52">
        <v>683031</v>
      </c>
      <c r="E20" s="55"/>
      <c r="F20" s="55"/>
      <c r="G20" s="56">
        <f t="shared" si="0"/>
        <v>0</v>
      </c>
    </row>
    <row r="21" spans="1:7" x14ac:dyDescent="0.25">
      <c r="A21" s="27" t="s">
        <v>206</v>
      </c>
      <c r="B21" s="27" t="s">
        <v>90</v>
      </c>
      <c r="C21" s="25">
        <v>1053</v>
      </c>
      <c r="D21" s="52">
        <v>1101610</v>
      </c>
      <c r="E21" s="55"/>
      <c r="F21" s="55"/>
      <c r="G21" s="56">
        <f t="shared" si="0"/>
        <v>0</v>
      </c>
    </row>
    <row r="22" spans="1:7" x14ac:dyDescent="0.25">
      <c r="A22" s="27" t="s">
        <v>207</v>
      </c>
      <c r="B22" s="27" t="s">
        <v>91</v>
      </c>
      <c r="C22" s="25">
        <v>684</v>
      </c>
      <c r="D22" s="52">
        <v>570972</v>
      </c>
      <c r="E22" s="55"/>
      <c r="F22" s="55"/>
      <c r="G22" s="56">
        <f t="shared" si="0"/>
        <v>0</v>
      </c>
    </row>
    <row r="23" spans="1:7" x14ac:dyDescent="0.25">
      <c r="A23" s="27" t="s">
        <v>208</v>
      </c>
      <c r="B23" s="27" t="s">
        <v>92</v>
      </c>
      <c r="C23" s="25">
        <v>684</v>
      </c>
      <c r="D23" s="52">
        <v>793945</v>
      </c>
      <c r="E23" s="55"/>
      <c r="F23" s="55"/>
      <c r="G23" s="56">
        <f t="shared" si="0"/>
        <v>0</v>
      </c>
    </row>
    <row r="24" spans="1:7" x14ac:dyDescent="0.25">
      <c r="A24" s="27" t="s">
        <v>209</v>
      </c>
      <c r="B24" s="27" t="s">
        <v>93</v>
      </c>
      <c r="C24" s="25">
        <v>789</v>
      </c>
      <c r="D24" s="52">
        <v>601654</v>
      </c>
      <c r="E24" s="55"/>
      <c r="F24" s="55"/>
      <c r="G24" s="56">
        <f t="shared" si="0"/>
        <v>0</v>
      </c>
    </row>
    <row r="25" spans="1:7" x14ac:dyDescent="0.25">
      <c r="A25" s="27" t="s">
        <v>210</v>
      </c>
      <c r="B25" s="27" t="s">
        <v>94</v>
      </c>
      <c r="C25" s="25">
        <v>505</v>
      </c>
      <c r="D25" s="52">
        <v>740390</v>
      </c>
      <c r="E25" s="55"/>
      <c r="F25" s="55"/>
      <c r="G25" s="56">
        <f t="shared" si="0"/>
        <v>0</v>
      </c>
    </row>
    <row r="26" spans="1:7" x14ac:dyDescent="0.25">
      <c r="A26" s="27" t="s">
        <v>211</v>
      </c>
      <c r="B26" s="36" t="s">
        <v>95</v>
      </c>
      <c r="C26" s="25">
        <v>684</v>
      </c>
      <c r="D26" s="52">
        <v>333580</v>
      </c>
      <c r="E26" s="55"/>
      <c r="F26" s="55"/>
      <c r="G26" s="56">
        <f t="shared" si="0"/>
        <v>0</v>
      </c>
    </row>
    <row r="27" spans="1:7" x14ac:dyDescent="0.25">
      <c r="A27" s="27" t="s">
        <v>212</v>
      </c>
      <c r="B27" s="36" t="s">
        <v>96</v>
      </c>
      <c r="C27" s="25">
        <v>42</v>
      </c>
      <c r="D27" s="52">
        <v>127</v>
      </c>
      <c r="E27" s="55"/>
      <c r="F27" s="55"/>
      <c r="G27" s="56">
        <f t="shared" si="0"/>
        <v>0</v>
      </c>
    </row>
    <row r="28" spans="1:7" x14ac:dyDescent="0.25">
      <c r="A28" s="27" t="s">
        <v>113</v>
      </c>
      <c r="B28" s="36" t="s">
        <v>97</v>
      </c>
      <c r="C28" s="25">
        <v>105</v>
      </c>
      <c r="D28" s="52">
        <v>70336</v>
      </c>
      <c r="E28" s="55"/>
      <c r="F28" s="55"/>
      <c r="G28" s="56">
        <f t="shared" si="0"/>
        <v>0</v>
      </c>
    </row>
    <row r="29" spans="1:7" x14ac:dyDescent="0.25">
      <c r="A29" s="27" t="s">
        <v>213</v>
      </c>
      <c r="B29" s="36" t="s">
        <v>98</v>
      </c>
      <c r="C29" s="25">
        <v>42</v>
      </c>
      <c r="D29" s="52">
        <v>54</v>
      </c>
      <c r="E29" s="55"/>
      <c r="F29" s="55"/>
      <c r="G29" s="56">
        <f t="shared" si="0"/>
        <v>0</v>
      </c>
    </row>
    <row r="30" spans="1:7" x14ac:dyDescent="0.25">
      <c r="A30" s="27" t="s">
        <v>214</v>
      </c>
      <c r="B30" s="36" t="s">
        <v>99</v>
      </c>
      <c r="C30" s="25">
        <v>42</v>
      </c>
      <c r="D30" s="52">
        <v>31609</v>
      </c>
      <c r="E30" s="55"/>
      <c r="F30" s="55"/>
      <c r="G30" s="56">
        <f t="shared" si="0"/>
        <v>0</v>
      </c>
    </row>
    <row r="31" spans="1:7" x14ac:dyDescent="0.25">
      <c r="A31" s="27" t="s">
        <v>215</v>
      </c>
      <c r="B31" s="36" t="s">
        <v>100</v>
      </c>
      <c r="C31" s="25">
        <v>42</v>
      </c>
      <c r="D31" s="52">
        <v>780</v>
      </c>
      <c r="E31" s="55"/>
      <c r="F31" s="55"/>
      <c r="G31" s="56">
        <f t="shared" si="0"/>
        <v>0</v>
      </c>
    </row>
    <row r="32" spans="1:7" x14ac:dyDescent="0.25">
      <c r="A32" s="36" t="s">
        <v>181</v>
      </c>
      <c r="B32" s="27" t="s">
        <v>162</v>
      </c>
      <c r="C32" s="25">
        <v>168</v>
      </c>
      <c r="D32" s="52">
        <v>103048</v>
      </c>
      <c r="E32" s="55"/>
      <c r="F32" s="55"/>
      <c r="G32" s="56">
        <f t="shared" si="0"/>
        <v>0</v>
      </c>
    </row>
    <row r="33" spans="1:7" x14ac:dyDescent="0.25">
      <c r="A33" s="36" t="s">
        <v>182</v>
      </c>
      <c r="B33" s="27" t="s">
        <v>163</v>
      </c>
      <c r="C33" s="25">
        <v>42</v>
      </c>
      <c r="D33" s="52">
        <v>14769</v>
      </c>
      <c r="E33" s="55"/>
      <c r="F33" s="55"/>
      <c r="G33" s="56">
        <f t="shared" si="0"/>
        <v>0</v>
      </c>
    </row>
    <row r="34" spans="1:7" x14ac:dyDescent="0.25">
      <c r="A34" s="36" t="s">
        <v>183</v>
      </c>
      <c r="B34" s="27" t="s">
        <v>164</v>
      </c>
      <c r="C34" s="25">
        <v>42</v>
      </c>
      <c r="D34" s="52">
        <v>7546</v>
      </c>
      <c r="E34" s="55"/>
      <c r="F34" s="55"/>
      <c r="G34" s="56">
        <f t="shared" si="0"/>
        <v>0</v>
      </c>
    </row>
    <row r="35" spans="1:7" x14ac:dyDescent="0.25">
      <c r="A35" s="36" t="s">
        <v>180</v>
      </c>
      <c r="B35" s="27" t="s">
        <v>132</v>
      </c>
      <c r="C35" s="25">
        <v>42</v>
      </c>
      <c r="D35" s="52">
        <v>48881</v>
      </c>
      <c r="E35" s="55"/>
      <c r="F35" s="55"/>
      <c r="G35" s="56">
        <f t="shared" si="0"/>
        <v>0</v>
      </c>
    </row>
    <row r="36" spans="1:7" x14ac:dyDescent="0.25">
      <c r="A36" s="27" t="s">
        <v>216</v>
      </c>
      <c r="B36" s="27" t="s">
        <v>101</v>
      </c>
      <c r="C36" s="25">
        <v>42</v>
      </c>
      <c r="D36" s="52">
        <v>18252</v>
      </c>
      <c r="E36" s="55"/>
      <c r="F36" s="55"/>
      <c r="G36" s="56">
        <f t="shared" si="0"/>
        <v>0</v>
      </c>
    </row>
    <row r="37" spans="1:7" x14ac:dyDescent="0.25">
      <c r="A37" s="27" t="s">
        <v>138</v>
      </c>
      <c r="B37" s="27" t="s">
        <v>102</v>
      </c>
      <c r="C37" s="25">
        <v>42</v>
      </c>
      <c r="D37" s="52">
        <v>15030</v>
      </c>
      <c r="E37" s="55"/>
      <c r="F37" s="55"/>
      <c r="G37" s="56">
        <f t="shared" si="0"/>
        <v>0</v>
      </c>
    </row>
    <row r="38" spans="1:7" x14ac:dyDescent="0.25">
      <c r="A38" s="27" t="s">
        <v>217</v>
      </c>
      <c r="B38" s="27" t="s">
        <v>103</v>
      </c>
      <c r="C38" s="25">
        <v>42</v>
      </c>
      <c r="D38" s="52">
        <v>2190</v>
      </c>
      <c r="E38" s="55"/>
      <c r="F38" s="55"/>
      <c r="G38" s="56">
        <f t="shared" si="0"/>
        <v>0</v>
      </c>
    </row>
    <row r="39" spans="1:7" x14ac:dyDescent="0.25">
      <c r="A39" s="27" t="s">
        <v>218</v>
      </c>
      <c r="B39" s="27" t="s">
        <v>104</v>
      </c>
      <c r="C39" s="25">
        <v>42</v>
      </c>
      <c r="D39" s="52">
        <v>391</v>
      </c>
      <c r="E39" s="55"/>
      <c r="F39" s="55"/>
      <c r="G39" s="56">
        <f t="shared" si="0"/>
        <v>0</v>
      </c>
    </row>
    <row r="40" spans="1:7" x14ac:dyDescent="0.25">
      <c r="A40" s="27" t="s">
        <v>219</v>
      </c>
      <c r="B40" s="27" t="s">
        <v>105</v>
      </c>
      <c r="C40" s="25">
        <v>42</v>
      </c>
      <c r="D40" s="52">
        <v>7599</v>
      </c>
      <c r="E40" s="55"/>
      <c r="F40" s="55"/>
      <c r="G40" s="56">
        <f t="shared" si="0"/>
        <v>0</v>
      </c>
    </row>
    <row r="41" spans="1:7" x14ac:dyDescent="0.25">
      <c r="A41" s="27" t="s">
        <v>220</v>
      </c>
      <c r="B41" s="27" t="s">
        <v>106</v>
      </c>
      <c r="C41" s="25">
        <v>42</v>
      </c>
      <c r="D41" s="52">
        <v>20439</v>
      </c>
      <c r="E41" s="55"/>
      <c r="F41" s="55"/>
      <c r="G41" s="56">
        <f t="shared" si="0"/>
        <v>0</v>
      </c>
    </row>
    <row r="42" spans="1:7" x14ac:dyDescent="0.25">
      <c r="A42" s="27" t="s">
        <v>221</v>
      </c>
      <c r="B42" s="27" t="s">
        <v>107</v>
      </c>
      <c r="C42" s="25">
        <v>42</v>
      </c>
      <c r="D42" s="52">
        <v>6736</v>
      </c>
      <c r="E42" s="55"/>
      <c r="F42" s="55"/>
      <c r="G42" s="56">
        <f t="shared" si="0"/>
        <v>0</v>
      </c>
    </row>
    <row r="43" spans="1:7" x14ac:dyDescent="0.25">
      <c r="A43" s="27" t="s">
        <v>189</v>
      </c>
      <c r="B43" s="36" t="s">
        <v>108</v>
      </c>
      <c r="C43" s="25">
        <v>42</v>
      </c>
      <c r="D43" s="52">
        <v>10188</v>
      </c>
      <c r="E43" s="55"/>
      <c r="F43" s="55"/>
      <c r="G43" s="56">
        <f t="shared" si="0"/>
        <v>0</v>
      </c>
    </row>
    <row r="44" spans="1:7" x14ac:dyDescent="0.25">
      <c r="A44" s="27" t="s">
        <v>222</v>
      </c>
      <c r="B44" s="27" t="s">
        <v>109</v>
      </c>
      <c r="C44" s="25">
        <v>105</v>
      </c>
      <c r="D44" s="52">
        <v>30020</v>
      </c>
      <c r="E44" s="55"/>
      <c r="F44" s="55"/>
      <c r="G44" s="56">
        <f t="shared" si="0"/>
        <v>0</v>
      </c>
    </row>
    <row r="45" spans="1:7" x14ac:dyDescent="0.25">
      <c r="A45" s="27" t="s">
        <v>223</v>
      </c>
      <c r="B45" s="27" t="s">
        <v>110</v>
      </c>
      <c r="C45" s="25">
        <v>168</v>
      </c>
      <c r="D45" s="52">
        <v>68524</v>
      </c>
      <c r="E45" s="55"/>
      <c r="F45" s="55"/>
      <c r="G45" s="56">
        <f t="shared" si="0"/>
        <v>0</v>
      </c>
    </row>
    <row r="46" spans="1:7" x14ac:dyDescent="0.25">
      <c r="A46" s="27" t="s">
        <v>114</v>
      </c>
      <c r="B46" s="27" t="s">
        <v>111</v>
      </c>
      <c r="C46" s="25">
        <v>168</v>
      </c>
      <c r="D46" s="52">
        <v>104416</v>
      </c>
      <c r="E46" s="55"/>
      <c r="F46" s="55"/>
      <c r="G46" s="56">
        <f t="shared" si="0"/>
        <v>0</v>
      </c>
    </row>
    <row r="47" spans="1:7" x14ac:dyDescent="0.25">
      <c r="A47" s="27" t="s">
        <v>190</v>
      </c>
      <c r="B47" s="27" t="s">
        <v>112</v>
      </c>
      <c r="C47" s="25">
        <v>42</v>
      </c>
      <c r="D47" s="52">
        <v>15536</v>
      </c>
      <c r="E47" s="55"/>
      <c r="F47" s="55"/>
      <c r="G47" s="56">
        <f t="shared" si="0"/>
        <v>0</v>
      </c>
    </row>
    <row r="48" spans="1:7" x14ac:dyDescent="0.25">
      <c r="A48" s="27" t="s">
        <v>191</v>
      </c>
      <c r="B48" s="27" t="s">
        <v>130</v>
      </c>
      <c r="C48" s="25">
        <v>42</v>
      </c>
      <c r="D48" s="52">
        <v>20104</v>
      </c>
      <c r="E48" s="55"/>
      <c r="F48" s="55"/>
      <c r="G48" s="56">
        <f t="shared" si="0"/>
        <v>0</v>
      </c>
    </row>
    <row r="49" spans="1:7" x14ac:dyDescent="0.25">
      <c r="A49" s="27" t="s">
        <v>224</v>
      </c>
      <c r="B49" s="27" t="s">
        <v>129</v>
      </c>
      <c r="C49" s="25">
        <v>211</v>
      </c>
      <c r="D49" s="52">
        <v>28714</v>
      </c>
      <c r="E49" s="55"/>
      <c r="F49" s="55"/>
      <c r="G49" s="56">
        <f t="shared" si="0"/>
        <v>0</v>
      </c>
    </row>
    <row r="50" spans="1:7" x14ac:dyDescent="0.25">
      <c r="A50" s="27" t="s">
        <v>186</v>
      </c>
      <c r="B50" s="27" t="s">
        <v>123</v>
      </c>
      <c r="C50" s="25">
        <v>42</v>
      </c>
      <c r="D50" s="52">
        <v>32568</v>
      </c>
      <c r="E50" s="55"/>
      <c r="F50" s="55"/>
      <c r="G50" s="56">
        <f t="shared" si="0"/>
        <v>0</v>
      </c>
    </row>
    <row r="51" spans="1:7" x14ac:dyDescent="0.25">
      <c r="A51" s="27" t="s">
        <v>133</v>
      </c>
      <c r="B51" s="36" t="s">
        <v>124</v>
      </c>
      <c r="C51" s="25">
        <v>42</v>
      </c>
      <c r="D51" s="52">
        <v>21957</v>
      </c>
      <c r="E51" s="55"/>
      <c r="F51" s="55"/>
      <c r="G51" s="56">
        <f t="shared" si="0"/>
        <v>0</v>
      </c>
    </row>
    <row r="52" spans="1:7" x14ac:dyDescent="0.25">
      <c r="A52" s="27" t="s">
        <v>225</v>
      </c>
      <c r="B52" s="36" t="s">
        <v>184</v>
      </c>
      <c r="C52" s="25">
        <v>105</v>
      </c>
      <c r="D52" s="52">
        <v>76536</v>
      </c>
      <c r="E52" s="55"/>
      <c r="F52" s="55"/>
      <c r="G52" s="56">
        <f t="shared" si="0"/>
        <v>0</v>
      </c>
    </row>
    <row r="53" spans="1:7" x14ac:dyDescent="0.25">
      <c r="A53" s="27" t="s">
        <v>134</v>
      </c>
      <c r="B53" s="27" t="s">
        <v>125</v>
      </c>
      <c r="C53" s="25">
        <v>42</v>
      </c>
      <c r="D53" s="52">
        <v>26821</v>
      </c>
      <c r="E53" s="55"/>
      <c r="F53" s="55"/>
      <c r="G53" s="56">
        <f t="shared" si="0"/>
        <v>0</v>
      </c>
    </row>
    <row r="54" spans="1:7" x14ac:dyDescent="0.25">
      <c r="A54" s="27" t="s">
        <v>135</v>
      </c>
      <c r="B54" s="27" t="s">
        <v>126</v>
      </c>
      <c r="C54" s="25">
        <v>42</v>
      </c>
      <c r="D54" s="52">
        <v>32010</v>
      </c>
      <c r="E54" s="55"/>
      <c r="F54" s="55"/>
      <c r="G54" s="56">
        <f t="shared" si="0"/>
        <v>0</v>
      </c>
    </row>
    <row r="55" spans="1:7" x14ac:dyDescent="0.25">
      <c r="A55" s="27" t="s">
        <v>136</v>
      </c>
      <c r="B55" s="27" t="s">
        <v>127</v>
      </c>
      <c r="C55" s="25">
        <v>42</v>
      </c>
      <c r="D55" s="52">
        <v>16779</v>
      </c>
      <c r="E55" s="55"/>
      <c r="F55" s="55"/>
      <c r="G55" s="56">
        <f t="shared" si="0"/>
        <v>0</v>
      </c>
    </row>
    <row r="56" spans="1:7" x14ac:dyDescent="0.25">
      <c r="A56" s="27" t="s">
        <v>137</v>
      </c>
      <c r="B56" s="27" t="s">
        <v>128</v>
      </c>
      <c r="C56" s="25">
        <v>42</v>
      </c>
      <c r="D56" s="52">
        <v>19157</v>
      </c>
      <c r="E56" s="55"/>
      <c r="F56" s="55"/>
      <c r="G56" s="56">
        <f t="shared" si="0"/>
        <v>0</v>
      </c>
    </row>
    <row r="57" spans="1:7" x14ac:dyDescent="0.25">
      <c r="A57" s="27" t="s">
        <v>138</v>
      </c>
      <c r="B57" s="27" t="s">
        <v>131</v>
      </c>
      <c r="C57" s="25">
        <v>42</v>
      </c>
      <c r="D57" s="52">
        <v>22095</v>
      </c>
      <c r="E57" s="55"/>
      <c r="F57" s="55"/>
      <c r="G57" s="56">
        <f t="shared" si="0"/>
        <v>0</v>
      </c>
    </row>
    <row r="58" spans="1:7" x14ac:dyDescent="0.25">
      <c r="C58" s="25">
        <f>SUM(C10:C57)</f>
        <v>10215</v>
      </c>
      <c r="D58" s="52">
        <f t="shared" ref="D58:G58" si="1">SUM(D10:D57)</f>
        <v>9967585</v>
      </c>
      <c r="G58" s="60">
        <f t="shared" si="1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workbookViewId="0">
      <selection activeCell="B1" sqref="B1:C12"/>
    </sheetView>
  </sheetViews>
  <sheetFormatPr defaultRowHeight="13.2" x14ac:dyDescent="0.25"/>
  <cols>
    <col min="1" max="1" width="12.109375" bestFit="1" customWidth="1"/>
    <col min="2" max="2" width="25" customWidth="1"/>
    <col min="3" max="3" width="51.33203125" bestFit="1" customWidth="1"/>
    <col min="4" max="4" width="44.88671875" bestFit="1" customWidth="1"/>
    <col min="5" max="5" width="35.6640625" bestFit="1" customWidth="1"/>
  </cols>
  <sheetData>
    <row r="1" spans="1:5" ht="14.4" thickBot="1" x14ac:dyDescent="0.3">
      <c r="A1" s="14" t="s">
        <v>29</v>
      </c>
      <c r="B1" s="14" t="s">
        <v>75</v>
      </c>
      <c r="C1" s="15" t="s">
        <v>30</v>
      </c>
      <c r="D1" s="15" t="s">
        <v>31</v>
      </c>
      <c r="E1" s="16"/>
    </row>
    <row r="2" spans="1:5" ht="14.4" thickBot="1" x14ac:dyDescent="0.3">
      <c r="A2" s="14" t="s">
        <v>32</v>
      </c>
      <c r="B2" s="14"/>
      <c r="C2" s="17" t="s">
        <v>33</v>
      </c>
      <c r="D2" s="17" t="s">
        <v>34</v>
      </c>
      <c r="E2" s="16"/>
    </row>
    <row r="3" spans="1:5" ht="14.4" thickBot="1" x14ac:dyDescent="0.3">
      <c r="A3" s="14" t="s">
        <v>35</v>
      </c>
      <c r="B3" s="14" t="s">
        <v>36</v>
      </c>
      <c r="C3" s="17" t="s">
        <v>37</v>
      </c>
      <c r="D3" s="17" t="s">
        <v>38</v>
      </c>
      <c r="E3" s="16"/>
    </row>
    <row r="4" spans="1:5" ht="14.4" thickBot="1" x14ac:dyDescent="0.3">
      <c r="A4" s="14" t="s">
        <v>39</v>
      </c>
      <c r="B4" s="14" t="s">
        <v>40</v>
      </c>
      <c r="C4" s="17" t="s">
        <v>41</v>
      </c>
      <c r="D4" s="17" t="s">
        <v>42</v>
      </c>
      <c r="E4" s="16" t="s">
        <v>43</v>
      </c>
    </row>
    <row r="5" spans="1:5" ht="14.4" thickBot="1" x14ac:dyDescent="0.3">
      <c r="A5" s="14" t="s">
        <v>44</v>
      </c>
      <c r="B5" s="14" t="s">
        <v>45</v>
      </c>
      <c r="C5" s="17" t="s">
        <v>46</v>
      </c>
      <c r="D5" s="17" t="s">
        <v>47</v>
      </c>
      <c r="E5" s="16" t="s">
        <v>43</v>
      </c>
    </row>
    <row r="6" spans="1:5" ht="14.4" thickBot="1" x14ac:dyDescent="0.3">
      <c r="A6" s="14"/>
      <c r="B6" s="14"/>
      <c r="C6" s="17" t="s">
        <v>48</v>
      </c>
      <c r="D6" s="17" t="s">
        <v>49</v>
      </c>
      <c r="E6" s="16"/>
    </row>
    <row r="7" spans="1:5" ht="14.4" thickBot="1" x14ac:dyDescent="0.3">
      <c r="A7" s="18">
        <f ca="1">TODAY()</f>
        <v>44790</v>
      </c>
      <c r="B7" s="14" t="s">
        <v>50</v>
      </c>
      <c r="C7" s="17" t="s">
        <v>51</v>
      </c>
      <c r="D7" s="17" t="s">
        <v>38</v>
      </c>
      <c r="E7" s="19" t="s">
        <v>52</v>
      </c>
    </row>
    <row r="8" spans="1:5" ht="14.4" thickBot="1" x14ac:dyDescent="0.3">
      <c r="A8" s="14" t="str">
        <f ca="1">TEXT(A7,"ÉÉÉÉ. HHHH")</f>
        <v>2022. augusztus</v>
      </c>
      <c r="B8" s="14" t="s">
        <v>53</v>
      </c>
      <c r="C8" s="17" t="s">
        <v>54</v>
      </c>
      <c r="D8" s="17" t="s">
        <v>55</v>
      </c>
      <c r="E8" s="16"/>
    </row>
    <row r="9" spans="1:5" ht="14.4" thickBot="1" x14ac:dyDescent="0.3">
      <c r="A9" s="14"/>
      <c r="B9" s="14" t="s">
        <v>56</v>
      </c>
      <c r="C9" s="17" t="s">
        <v>57</v>
      </c>
      <c r="D9" s="17" t="s">
        <v>58</v>
      </c>
      <c r="E9" s="16" t="s">
        <v>59</v>
      </c>
    </row>
    <row r="10" spans="1:5" ht="14.4" thickBot="1" x14ac:dyDescent="0.3">
      <c r="A10" s="14"/>
      <c r="B10" s="14" t="s">
        <v>60</v>
      </c>
      <c r="C10" s="17" t="s">
        <v>61</v>
      </c>
      <c r="D10" s="17" t="s">
        <v>11</v>
      </c>
      <c r="E10" s="16" t="s">
        <v>62</v>
      </c>
    </row>
    <row r="11" spans="1:5" ht="14.4" thickBot="1" x14ac:dyDescent="0.3">
      <c r="A11" s="14"/>
      <c r="B11" s="14" t="s">
        <v>63</v>
      </c>
      <c r="C11" s="17" t="s">
        <v>64</v>
      </c>
      <c r="D11" s="17" t="s">
        <v>65</v>
      </c>
      <c r="E11" s="16"/>
    </row>
    <row r="12" spans="1:5" ht="14.4" thickBot="1" x14ac:dyDescent="0.3">
      <c r="A12" s="14"/>
      <c r="B12" s="14" t="s">
        <v>66</v>
      </c>
      <c r="C12" s="17" t="s">
        <v>67</v>
      </c>
      <c r="D12" s="17" t="s">
        <v>68</v>
      </c>
      <c r="E12" s="16" t="s">
        <v>69</v>
      </c>
    </row>
  </sheetData>
  <hyperlinks>
    <hyperlink ref="E7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Fogyasztási helyek</vt:lpstr>
      <vt:lpstr>Számolótábla</vt:lpstr>
      <vt:lpstr>Munka1</vt:lpstr>
    </vt:vector>
  </TitlesOfParts>
  <Company>Sourcing Hungary Kft.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Kun Attila</dc:creator>
  <cp:lastModifiedBy>user</cp:lastModifiedBy>
  <cp:lastPrinted>2022-08-08T07:25:33Z</cp:lastPrinted>
  <dcterms:created xsi:type="dcterms:W3CDTF">2010-04-06T10:27:13Z</dcterms:created>
  <dcterms:modified xsi:type="dcterms:W3CDTF">2022-08-17T11:27:58Z</dcterms:modified>
</cp:coreProperties>
</file>